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235" windowHeight="9270" firstSheet="3" activeTab="6"/>
  </bookViews>
  <sheets>
    <sheet name="сети канализации (самотечная)" sheetId="1" r:id="rId1"/>
    <sheet name="сети канализации (напорная)" sheetId="2" r:id="rId2"/>
    <sheet name="сети электроснабжения" sheetId="3" r:id="rId3"/>
    <sheet name="сети связи" sheetId="4" r:id="rId4"/>
    <sheet name="сети газоснабжения" sheetId="5" r:id="rId5"/>
    <sheet name="благоустройство котельной" sheetId="6" r:id="rId6"/>
    <sheet name="составление декларации" sheetId="7" r:id="rId7"/>
  </sheets>
  <definedNames>
    <definedName name="_xlnm.Print_Area" localSheetId="5">'благоустройство котельной'!$A$1:$H$36</definedName>
    <definedName name="_xlnm.Print_Area" localSheetId="4">'сети газоснабжения'!$A$1:$H$35</definedName>
    <definedName name="_xlnm.Print_Area" localSheetId="1">'сети канализации (напорная)'!$A$1:$H$38</definedName>
    <definedName name="_xlnm.Print_Area" localSheetId="0">'сети канализации (самотечная)'!$A$1:$H$40</definedName>
    <definedName name="_xlnm.Print_Area" localSheetId="3">'сети связи'!$A$1:$H$39</definedName>
    <definedName name="_xlnm.Print_Area" localSheetId="2">'сети электроснабжения'!$A$1:$H$39</definedName>
    <definedName name="_xlnm.Print_Area" localSheetId="6">'составление декларации'!$A$1:$H$21</definedName>
  </definedNames>
  <calcPr fullCalcOnLoad="1"/>
</workbook>
</file>

<file path=xl/sharedStrings.xml><?xml version="1.0" encoding="utf-8"?>
<sst xmlns="http://schemas.openxmlformats.org/spreadsheetml/2006/main" count="500" uniqueCount="121">
  <si>
    <t>10</t>
  </si>
  <si>
    <t>5-7</t>
  </si>
  <si>
    <t>Подшивка документов в инвентарное дело</t>
  </si>
  <si>
    <t>Оформление инвентарного дела</t>
  </si>
  <si>
    <t>8-1</t>
  </si>
  <si>
    <t>8-2</t>
  </si>
  <si>
    <t>9-17</t>
  </si>
  <si>
    <t>7.2.1-1</t>
  </si>
  <si>
    <t>Оформление  копий  плана</t>
  </si>
  <si>
    <t>7.2.1.-14</t>
  </si>
  <si>
    <t>к=1,67 сезонность</t>
  </si>
  <si>
    <t>Изучение  правоустанавливающих документов</t>
  </si>
  <si>
    <t>Оформление  инвентарного  дела</t>
  </si>
  <si>
    <t>Подшивка  документов в инвентарное  дело</t>
  </si>
  <si>
    <t>Изготовление копий технического паспорта</t>
  </si>
  <si>
    <t>п</t>
  </si>
  <si>
    <t>к</t>
  </si>
  <si>
    <t>НДС 18%</t>
  </si>
  <si>
    <t>Итого с НДС</t>
  </si>
  <si>
    <t>-</t>
  </si>
  <si>
    <t xml:space="preserve">Заполнение разделов технической документации </t>
  </si>
  <si>
    <t>4</t>
  </si>
  <si>
    <t>6</t>
  </si>
  <si>
    <t>8</t>
  </si>
  <si>
    <t>Стоимость работ без НДС для юридических лиц</t>
  </si>
  <si>
    <t>Стоимость работ для юридических лиц с НДС</t>
  </si>
  <si>
    <t>Подготовительные работы</t>
  </si>
  <si>
    <t>Отыскание инженерных сетей по внешним признакам</t>
  </si>
  <si>
    <t>7.2.1.-3</t>
  </si>
  <si>
    <t>Выявление и обследование вводов сетей в здания</t>
  </si>
  <si>
    <t>7.2.1.-11</t>
  </si>
  <si>
    <t>Составление плана</t>
  </si>
  <si>
    <t>7.2.1.-12</t>
  </si>
  <si>
    <t>Счетно-вычислительные работы</t>
  </si>
  <si>
    <t>7.2.1.-18</t>
  </si>
  <si>
    <t>Ознакомление с правоустанавливающими документами</t>
  </si>
  <si>
    <t>Учетная надпись</t>
  </si>
  <si>
    <t>5-1</t>
  </si>
  <si>
    <t>Составление сметы</t>
  </si>
  <si>
    <t>12</t>
  </si>
  <si>
    <t>чел/час=429</t>
  </si>
  <si>
    <t>№№ обозначения строк</t>
  </si>
  <si>
    <t>Виды работ</t>
  </si>
  <si>
    <t>Трудоемкость</t>
  </si>
  <si>
    <t>Объем работ</t>
  </si>
  <si>
    <t>Применяемые таблицы</t>
  </si>
  <si>
    <t>Формула расчета</t>
  </si>
  <si>
    <t>Примечание</t>
  </si>
  <si>
    <t>Итого</t>
  </si>
  <si>
    <t>Значение дополнительных коэф.</t>
  </si>
  <si>
    <t>в</t>
  </si>
  <si>
    <t>фиксированная стоимость</t>
  </si>
  <si>
    <t>т</t>
  </si>
  <si>
    <t>2.2.1.-17</t>
  </si>
  <si>
    <t>5-9</t>
  </si>
  <si>
    <t>Стоимость работ для юридических лиц</t>
  </si>
  <si>
    <t>чел./час =429</t>
  </si>
  <si>
    <t>2</t>
  </si>
  <si>
    <t>Заполнение технической документации, кол-во страниц</t>
  </si>
  <si>
    <t>2.2.1-4г,д,е,ж</t>
  </si>
  <si>
    <t>Инвентаризация подземных сетей (полевые работы)</t>
  </si>
  <si>
    <t>7.2.1.-5</t>
  </si>
  <si>
    <t>14</t>
  </si>
  <si>
    <t>16</t>
  </si>
  <si>
    <t>Инвентаризация воздушных сетей (полевые работы)</t>
  </si>
  <si>
    <t>7.2.1-4</t>
  </si>
  <si>
    <t>Обследование сетей</t>
  </si>
  <si>
    <t>7.2.1.-9</t>
  </si>
  <si>
    <t>5</t>
  </si>
  <si>
    <t>7</t>
  </si>
  <si>
    <t>9</t>
  </si>
  <si>
    <t>11</t>
  </si>
  <si>
    <t>13</t>
  </si>
  <si>
    <t>15</t>
  </si>
  <si>
    <t>17</t>
  </si>
  <si>
    <t>итого</t>
  </si>
  <si>
    <t>Наименование объекта</t>
  </si>
  <si>
    <t>Заказчик</t>
  </si>
  <si>
    <t>Местонахождение:</t>
  </si>
  <si>
    <t>Город</t>
  </si>
  <si>
    <t>Югорск</t>
  </si>
  <si>
    <t>Дом №</t>
  </si>
  <si>
    <t>Квартира №</t>
  </si>
  <si>
    <t>Улица</t>
  </si>
  <si>
    <t>21</t>
  </si>
  <si>
    <t>20</t>
  </si>
  <si>
    <t>Расчет стоимости обследования  объекта с целью  подготовки  документов,                                                                                необходимых  для осуществления  государственного  учета</t>
  </si>
  <si>
    <t>1 объект</t>
  </si>
  <si>
    <t>Расчет стоимости обследования  объекта с целью  подготовки  документов,                                                                                необходимых  для осуществления  государственного  учета  с  выдачей  технического паспорта</t>
  </si>
  <si>
    <t xml:space="preserve">Расчет стоимости по заполнению деклараций на объект недвижимостис целью  подготовки  документов,                                                                                необходимых  для осуществления  государственного  учета </t>
  </si>
  <si>
    <t xml:space="preserve">Запрос  в  орган  кадастрового  учета </t>
  </si>
  <si>
    <t>ДЖКиСК</t>
  </si>
  <si>
    <t>Инженерные сети 14 мкр. в городе Югорске. Сети газоснабжения</t>
  </si>
  <si>
    <t>7.2.1-2</t>
  </si>
  <si>
    <t>Инженерные сети 14 мкр. города Югорска. Сети связи</t>
  </si>
  <si>
    <t>13 шт</t>
  </si>
  <si>
    <t>Инженерные сети 14 мкр. города Югорска. Сети канализации (напорная)</t>
  </si>
  <si>
    <t>Инженерные сети 14 мкр. города Югорска. Сети канализации (самотечная)</t>
  </si>
  <si>
    <t>Инженерные сети 14 мкр. города Югорска. Сети электроснабжения</t>
  </si>
  <si>
    <t>7.2.1.-4</t>
  </si>
  <si>
    <t>Полевые работы по земельному участку</t>
  </si>
  <si>
    <t>3.2.1-2</t>
  </si>
  <si>
    <t>Камеральные работы по земельному участку</t>
  </si>
  <si>
    <t>Инвентаризация замощений полевые работы</t>
  </si>
  <si>
    <t>Инвентаризация замощений камеральные работы</t>
  </si>
  <si>
    <t>2.2.2-5</t>
  </si>
  <si>
    <t>Определение инвентаризационной стоимости замощений</t>
  </si>
  <si>
    <t>2.2.1-10</t>
  </si>
  <si>
    <t>2.2.2-4</t>
  </si>
  <si>
    <t>Инвентаризация ограждений полевые работы</t>
  </si>
  <si>
    <t>Инвентаризация ограждений камеральные работы</t>
  </si>
  <si>
    <t>Определение инвентаризационной стоимости ограждений</t>
  </si>
  <si>
    <t>2.2.1-9</t>
  </si>
  <si>
    <t>Запрос  в  орган  кадастрового  учета КНС</t>
  </si>
  <si>
    <t>19</t>
  </si>
  <si>
    <t>Запрос  в  орган  кадастрового  учета  ТП</t>
  </si>
  <si>
    <t>Запрос  в  орган  кадастрового  учета ГРП</t>
  </si>
  <si>
    <t>Запрос  в  орган  кадастрового  учета Котельная</t>
  </si>
  <si>
    <t>Инженерные сети 14 мкр. в городе Югорске. Благоустройство котельной</t>
  </si>
  <si>
    <t>ЧАСТЬ IV. Обоснование начальной (максимальной) цены контракта</t>
  </si>
  <si>
    <t>Стоимость работ определяется на основании приказа Госстроя России от 15.05.2002. №79 "Нормы времени на выполнение работ по государственному учету и технической инвентаризации объектов градостроительной деятельности"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</si>
</sst>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1"/>
      <name val="Arial Narrow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i/>
      <sz val="10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b/>
      <i/>
      <sz val="10"/>
      <name val="Arial Narrow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wrapText="1"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2" fontId="8" fillId="0" borderId="19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2" fontId="11" fillId="0" borderId="18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0" xfId="0" applyNumberFormat="1" applyFont="1" applyBorder="1" applyAlignment="1">
      <alignment horizontal="right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49" fontId="8" fillId="0" borderId="24" xfId="0" applyNumberFormat="1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2" fontId="12" fillId="0" borderId="0" xfId="0" applyNumberFormat="1" applyFont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wrapText="1"/>
    </xf>
    <xf numFmtId="0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/>
    </xf>
    <xf numFmtId="49" fontId="12" fillId="0" borderId="27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2" fillId="0" borderId="28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4" fontId="11" fillId="0" borderId="0" xfId="43" applyFont="1" applyBorder="1" applyAlignment="1">
      <alignment wrapText="1"/>
    </xf>
    <xf numFmtId="2" fontId="2" fillId="0" borderId="30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/>
    </xf>
    <xf numFmtId="170" fontId="8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 wrapText="1"/>
    </xf>
    <xf numFmtId="0" fontId="14" fillId="0" borderId="0" xfId="0" applyFont="1" applyAlignment="1">
      <alignment/>
    </xf>
    <xf numFmtId="0" fontId="7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2"/>
  <sheetViews>
    <sheetView view="pageBreakPreview" zoomScaleSheetLayoutView="100" zoomScalePageLayoutView="0" workbookViewId="0" topLeftCell="A1">
      <selection activeCell="A1" sqref="A1:H2"/>
    </sheetView>
  </sheetViews>
  <sheetFormatPr defaultColWidth="9.00390625" defaultRowHeight="12.75"/>
  <cols>
    <col min="1" max="1" width="16.00390625" style="0" customWidth="1"/>
    <col min="2" max="2" width="47.875" style="0" customWidth="1"/>
    <col min="4" max="4" width="23.25390625" style="28" customWidth="1"/>
    <col min="5" max="5" width="18.625" style="0" customWidth="1"/>
    <col min="6" max="6" width="19.75390625" style="0" customWidth="1"/>
    <col min="7" max="7" width="16.875" style="0" customWidth="1"/>
    <col min="8" max="8" width="18.375" style="0" customWidth="1"/>
  </cols>
  <sheetData>
    <row r="1" spans="1:8" ht="15.75">
      <c r="A1" s="121" t="s">
        <v>119</v>
      </c>
      <c r="B1" s="121"/>
      <c r="C1" s="121"/>
      <c r="D1" s="121"/>
      <c r="E1" s="121"/>
      <c r="F1" s="121"/>
      <c r="G1" s="121"/>
      <c r="H1" s="121"/>
    </row>
    <row r="2" spans="1:8" ht="33.75" customHeight="1">
      <c r="A2" s="118" t="s">
        <v>120</v>
      </c>
      <c r="B2" s="118"/>
      <c r="C2" s="118"/>
      <c r="D2" s="118"/>
      <c r="E2" s="118"/>
      <c r="F2" s="118"/>
      <c r="G2" s="118"/>
      <c r="H2" s="118"/>
    </row>
    <row r="3" spans="1:8" ht="15.75">
      <c r="A3" s="119"/>
      <c r="B3" s="119"/>
      <c r="C3" s="80"/>
      <c r="D3" s="80"/>
      <c r="E3" s="80"/>
      <c r="F3" s="120"/>
      <c r="G3" s="120"/>
      <c r="H3" s="120"/>
    </row>
    <row r="4" spans="1:8" s="80" customFormat="1" ht="38.25" customHeight="1">
      <c r="A4" s="127" t="s">
        <v>86</v>
      </c>
      <c r="B4" s="127"/>
      <c r="C4" s="127"/>
      <c r="D4" s="127"/>
      <c r="E4" s="127"/>
      <c r="F4" s="127"/>
      <c r="G4" s="127"/>
      <c r="H4" s="127"/>
    </row>
    <row r="5" spans="1:8" s="80" customFormat="1" ht="12.75">
      <c r="A5" s="30"/>
      <c r="B5" s="30"/>
      <c r="C5" s="30"/>
      <c r="D5" s="31"/>
      <c r="E5" s="30"/>
      <c r="F5" s="30"/>
      <c r="G5" s="30"/>
      <c r="H5" s="30"/>
    </row>
    <row r="6" spans="1:9" s="80" customFormat="1" ht="15.75">
      <c r="A6" s="88" t="s">
        <v>76</v>
      </c>
      <c r="B6" s="114" t="s">
        <v>97</v>
      </c>
      <c r="C6" s="114"/>
      <c r="D6" s="114"/>
      <c r="E6" s="114"/>
      <c r="F6" s="114"/>
      <c r="G6" s="114"/>
      <c r="H6" s="114"/>
      <c r="I6" s="114"/>
    </row>
    <row r="7" spans="1:9" s="80" customFormat="1" ht="15.75">
      <c r="A7" s="88" t="s">
        <v>77</v>
      </c>
      <c r="B7" s="128" t="s">
        <v>91</v>
      </c>
      <c r="C7" s="128"/>
      <c r="D7" s="128"/>
      <c r="E7" s="128"/>
      <c r="F7" s="128"/>
      <c r="G7" s="128"/>
      <c r="H7" s="128"/>
      <c r="I7" s="128"/>
    </row>
    <row r="8" spans="1:9" s="80" customFormat="1" ht="15.75">
      <c r="A8" s="88" t="s">
        <v>78</v>
      </c>
      <c r="C8" s="89"/>
      <c r="D8" s="89"/>
      <c r="E8" s="89"/>
      <c r="F8" s="89"/>
      <c r="G8" s="89"/>
      <c r="H8" s="89"/>
      <c r="I8" s="89"/>
    </row>
    <row r="9" spans="1:9" s="80" customFormat="1" ht="15.75">
      <c r="A9" s="88" t="s">
        <v>79</v>
      </c>
      <c r="B9" s="90" t="s">
        <v>80</v>
      </c>
      <c r="D9" s="91"/>
      <c r="E9" s="129"/>
      <c r="F9" s="129"/>
      <c r="G9" s="92"/>
      <c r="H9" s="92"/>
      <c r="I9" s="92"/>
    </row>
    <row r="10" spans="1:12" s="80" customFormat="1" ht="15.75">
      <c r="A10" s="88" t="s">
        <v>83</v>
      </c>
      <c r="B10" s="90"/>
      <c r="C10" s="90"/>
      <c r="E10" s="93" t="s">
        <v>81</v>
      </c>
      <c r="F10" s="90"/>
      <c r="G10" s="94"/>
      <c r="H10" s="91" t="s">
        <v>82</v>
      </c>
      <c r="I10" s="95"/>
      <c r="J10" s="96"/>
      <c r="K10" s="123"/>
      <c r="L10" s="123"/>
    </row>
    <row r="11" spans="1:9" ht="13.5" thickBot="1">
      <c r="A11" s="30"/>
      <c r="B11" s="30"/>
      <c r="C11" s="30"/>
      <c r="D11" s="31"/>
      <c r="E11" s="30"/>
      <c r="F11" s="30"/>
      <c r="G11" s="30"/>
      <c r="H11" s="30"/>
      <c r="I11" s="110"/>
    </row>
    <row r="12" spans="1:18" ht="45.75" thickBot="1">
      <c r="A12" s="32" t="s">
        <v>41</v>
      </c>
      <c r="B12" s="33" t="s">
        <v>42</v>
      </c>
      <c r="C12" s="33" t="s">
        <v>44</v>
      </c>
      <c r="D12" s="34" t="s">
        <v>45</v>
      </c>
      <c r="E12" s="33" t="s">
        <v>46</v>
      </c>
      <c r="F12" s="33" t="s">
        <v>49</v>
      </c>
      <c r="G12" s="33" t="s">
        <v>43</v>
      </c>
      <c r="H12" s="35" t="s">
        <v>47</v>
      </c>
      <c r="I12" s="111" t="s">
        <v>50</v>
      </c>
      <c r="J12" s="61" t="s">
        <v>52</v>
      </c>
      <c r="K12" s="1"/>
      <c r="L12" s="1"/>
      <c r="M12" s="1"/>
      <c r="N12" s="1"/>
      <c r="O12" s="1"/>
      <c r="P12" s="1"/>
      <c r="Q12" s="1"/>
      <c r="R12" s="1"/>
    </row>
    <row r="13" spans="1:18" ht="15">
      <c r="A13" s="124"/>
      <c r="B13" s="125"/>
      <c r="C13" s="125"/>
      <c r="D13" s="125"/>
      <c r="E13" s="125"/>
      <c r="F13" s="125"/>
      <c r="G13" s="125"/>
      <c r="H13" s="126"/>
      <c r="I13" s="112"/>
      <c r="J13" s="1"/>
      <c r="K13" s="1"/>
      <c r="L13" s="1"/>
      <c r="M13" s="1"/>
      <c r="N13" s="1"/>
      <c r="O13" s="1"/>
      <c r="P13" s="1"/>
      <c r="Q13" s="1"/>
      <c r="R13" s="1"/>
    </row>
    <row r="14" spans="1:18" ht="17.25" customHeight="1">
      <c r="A14" s="36">
        <v>1</v>
      </c>
      <c r="B14" s="36" t="s">
        <v>26</v>
      </c>
      <c r="C14" s="36">
        <v>0.2</v>
      </c>
      <c r="D14" s="37" t="s">
        <v>7</v>
      </c>
      <c r="E14" s="36" t="s">
        <v>19</v>
      </c>
      <c r="F14" s="36">
        <v>1</v>
      </c>
      <c r="G14" s="38">
        <f>1.44*C14*F14</f>
        <v>0.288</v>
      </c>
      <c r="H14" s="36"/>
      <c r="I14" s="112"/>
      <c r="J14" s="1"/>
      <c r="K14" s="1"/>
      <c r="L14" s="1"/>
      <c r="M14" s="1"/>
      <c r="N14" s="1"/>
      <c r="O14" s="1"/>
      <c r="P14" s="1"/>
      <c r="Q14" s="1"/>
      <c r="R14" s="1"/>
    </row>
    <row r="15" spans="1:18" ht="14.25" customHeight="1">
      <c r="A15" s="39" t="s">
        <v>57</v>
      </c>
      <c r="B15" s="58" t="s">
        <v>27</v>
      </c>
      <c r="C15" s="40">
        <v>2</v>
      </c>
      <c r="D15" s="39" t="s">
        <v>28</v>
      </c>
      <c r="E15" s="40" t="s">
        <v>19</v>
      </c>
      <c r="F15" s="40">
        <v>1.67</v>
      </c>
      <c r="G15" s="41">
        <f>0.33*C15*F15</f>
        <v>1.1022</v>
      </c>
      <c r="H15" s="40" t="s">
        <v>10</v>
      </c>
      <c r="I15" s="113">
        <f>G15</f>
        <v>1.1022</v>
      </c>
      <c r="J15" s="61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36">
        <v>3</v>
      </c>
      <c r="B16" s="40" t="s">
        <v>60</v>
      </c>
      <c r="C16" s="40">
        <v>0.2</v>
      </c>
      <c r="D16" s="39" t="s">
        <v>61</v>
      </c>
      <c r="E16" s="40" t="s">
        <v>19</v>
      </c>
      <c r="F16" s="40">
        <v>1.67</v>
      </c>
      <c r="G16" s="41">
        <f>6.13*C16*F16</f>
        <v>2.04742</v>
      </c>
      <c r="H16" s="40" t="s">
        <v>10</v>
      </c>
      <c r="I16" s="113">
        <f>G16</f>
        <v>2.04742</v>
      </c>
      <c r="J16" s="61"/>
      <c r="K16" s="1"/>
      <c r="L16" s="1"/>
      <c r="M16" s="1"/>
      <c r="N16" s="1"/>
      <c r="O16" s="1"/>
      <c r="P16" s="1"/>
      <c r="Q16" s="1"/>
      <c r="R16" s="1"/>
    </row>
    <row r="17" spans="1:18" ht="15" customHeight="1">
      <c r="A17" s="36">
        <v>4</v>
      </c>
      <c r="B17" s="40" t="s">
        <v>66</v>
      </c>
      <c r="C17" s="42">
        <v>7</v>
      </c>
      <c r="D17" s="43" t="s">
        <v>67</v>
      </c>
      <c r="E17" s="40"/>
      <c r="F17" s="40">
        <v>1.67</v>
      </c>
      <c r="G17" s="46">
        <f>C17*F17*2.5</f>
        <v>29.224999999999998</v>
      </c>
      <c r="H17" s="40" t="s">
        <v>10</v>
      </c>
      <c r="I17" s="113"/>
      <c r="J17" s="61"/>
      <c r="K17" s="1"/>
      <c r="L17" s="1"/>
      <c r="M17" s="1"/>
      <c r="N17" s="1"/>
      <c r="O17" s="1"/>
      <c r="P17" s="1"/>
      <c r="Q17" s="1"/>
      <c r="R17" s="1"/>
    </row>
    <row r="18" spans="1:18" ht="15" customHeight="1">
      <c r="A18" s="39" t="s">
        <v>68</v>
      </c>
      <c r="B18" s="40" t="s">
        <v>64</v>
      </c>
      <c r="C18" s="42"/>
      <c r="D18" s="43" t="s">
        <v>65</v>
      </c>
      <c r="E18" s="40"/>
      <c r="F18" s="40">
        <v>1.67</v>
      </c>
      <c r="G18" s="46">
        <f>4.86*C18*F18</f>
        <v>0</v>
      </c>
      <c r="H18" s="40" t="s">
        <v>10</v>
      </c>
      <c r="I18" s="113"/>
      <c r="J18" s="61"/>
      <c r="K18" s="1"/>
      <c r="L18" s="1"/>
      <c r="M18" s="1"/>
      <c r="N18" s="1"/>
      <c r="O18" s="1"/>
      <c r="P18" s="1"/>
      <c r="Q18" s="1"/>
      <c r="R18" s="1"/>
    </row>
    <row r="19" spans="1:18" ht="12.75">
      <c r="A19" s="36">
        <v>6</v>
      </c>
      <c r="B19" s="40" t="s">
        <v>29</v>
      </c>
      <c r="C19" s="42">
        <v>3</v>
      </c>
      <c r="D19" s="43" t="s">
        <v>30</v>
      </c>
      <c r="E19" s="40" t="s">
        <v>19</v>
      </c>
      <c r="F19" s="40">
        <v>1.67</v>
      </c>
      <c r="G19" s="46">
        <f>0.55*C19*F19</f>
        <v>2.7555</v>
      </c>
      <c r="H19" s="40" t="s">
        <v>10</v>
      </c>
      <c r="I19" s="113">
        <f>G19</f>
        <v>2.7555</v>
      </c>
      <c r="J19" s="61"/>
      <c r="K19" s="1"/>
      <c r="L19" s="1"/>
      <c r="M19" s="1"/>
      <c r="N19" s="1"/>
      <c r="O19" s="1"/>
      <c r="P19" s="1"/>
      <c r="Q19" s="1"/>
      <c r="R19" s="1"/>
    </row>
    <row r="20" spans="1:18" ht="12.75">
      <c r="A20" s="39" t="s">
        <v>69</v>
      </c>
      <c r="B20" s="44" t="s">
        <v>31</v>
      </c>
      <c r="C20" s="42">
        <v>0.2</v>
      </c>
      <c r="D20" s="43" t="s">
        <v>32</v>
      </c>
      <c r="E20" s="40" t="s">
        <v>19</v>
      </c>
      <c r="F20" s="40">
        <v>1</v>
      </c>
      <c r="G20" s="46">
        <f>8.55*C20*F20</f>
        <v>1.7100000000000002</v>
      </c>
      <c r="H20" s="42"/>
      <c r="I20" s="111"/>
      <c r="J20" s="60">
        <f>G20</f>
        <v>1.7100000000000002</v>
      </c>
      <c r="K20" s="1"/>
      <c r="L20" s="1"/>
      <c r="M20" s="1"/>
      <c r="N20" s="1"/>
      <c r="O20" s="1"/>
      <c r="P20" s="1"/>
      <c r="Q20" s="1"/>
      <c r="R20" s="1"/>
    </row>
    <row r="21" spans="1:18" ht="12.75">
      <c r="A21" s="39" t="s">
        <v>70</v>
      </c>
      <c r="B21" s="44" t="s">
        <v>33</v>
      </c>
      <c r="C21" s="42">
        <v>2</v>
      </c>
      <c r="D21" s="43" t="s">
        <v>34</v>
      </c>
      <c r="E21" s="40" t="s">
        <v>19</v>
      </c>
      <c r="F21" s="40">
        <v>1</v>
      </c>
      <c r="G21" s="46">
        <f>0.22*C21*F21</f>
        <v>0.44</v>
      </c>
      <c r="H21" s="42"/>
      <c r="I21" s="111"/>
      <c r="J21" s="60">
        <f>G21</f>
        <v>0.44</v>
      </c>
      <c r="K21" s="1"/>
      <c r="L21" s="1"/>
      <c r="M21" s="1"/>
      <c r="N21" s="1"/>
      <c r="O21" s="1"/>
      <c r="P21" s="1"/>
      <c r="Q21" s="1"/>
      <c r="R21" s="1"/>
    </row>
    <row r="22" spans="1:18" ht="25.5">
      <c r="A22" s="39" t="s">
        <v>71</v>
      </c>
      <c r="B22" s="44" t="s">
        <v>35</v>
      </c>
      <c r="C22" s="42">
        <v>2</v>
      </c>
      <c r="D22" s="45" t="s">
        <v>54</v>
      </c>
      <c r="E22" s="40" t="s">
        <v>19</v>
      </c>
      <c r="F22" s="40">
        <v>1</v>
      </c>
      <c r="G22" s="46">
        <f>0.63*C22*F22</f>
        <v>1.26</v>
      </c>
      <c r="H22" s="42"/>
      <c r="I22" s="111"/>
      <c r="J22" s="60">
        <f>G22</f>
        <v>1.26</v>
      </c>
      <c r="K22" s="1"/>
      <c r="L22" s="1"/>
      <c r="M22" s="1"/>
      <c r="N22" s="1"/>
      <c r="O22" s="1"/>
      <c r="P22" s="1"/>
      <c r="Q22" s="1"/>
      <c r="R22" s="1"/>
    </row>
    <row r="23" spans="1:18" ht="12.75">
      <c r="A23" s="36">
        <v>12</v>
      </c>
      <c r="B23" s="44" t="s">
        <v>36</v>
      </c>
      <c r="C23" s="42">
        <v>1</v>
      </c>
      <c r="D23" s="45" t="s">
        <v>37</v>
      </c>
      <c r="E23" s="40" t="s">
        <v>19</v>
      </c>
      <c r="F23" s="40">
        <v>1</v>
      </c>
      <c r="G23" s="46">
        <f>0.11*C23*F23</f>
        <v>0.11</v>
      </c>
      <c r="H23" s="42"/>
      <c r="I23" s="111"/>
      <c r="J23" s="61"/>
      <c r="K23" s="1"/>
      <c r="L23" s="1"/>
      <c r="M23" s="1"/>
      <c r="N23" s="1"/>
      <c r="O23" s="1"/>
      <c r="P23" s="1"/>
      <c r="Q23" s="1"/>
      <c r="R23" s="1"/>
    </row>
    <row r="24" spans="1:18" ht="12.75">
      <c r="A24" s="39" t="s">
        <v>72</v>
      </c>
      <c r="B24" s="44" t="s">
        <v>2</v>
      </c>
      <c r="C24" s="42">
        <v>1</v>
      </c>
      <c r="D24" s="43" t="s">
        <v>1</v>
      </c>
      <c r="E24" s="40" t="s">
        <v>19</v>
      </c>
      <c r="F24" s="40">
        <v>1</v>
      </c>
      <c r="G24" s="46">
        <f>0.21*C24*F24</f>
        <v>0.21</v>
      </c>
      <c r="H24" s="42"/>
      <c r="I24" s="111"/>
      <c r="J24" s="60"/>
      <c r="K24" s="1"/>
      <c r="L24" s="1"/>
      <c r="M24" s="1"/>
      <c r="N24" s="1"/>
      <c r="O24" s="1"/>
      <c r="P24" s="1"/>
      <c r="Q24" s="1"/>
      <c r="R24" s="1"/>
    </row>
    <row r="25" spans="1:18" ht="12.75">
      <c r="A25" s="39" t="s">
        <v>73</v>
      </c>
      <c r="B25" s="40" t="s">
        <v>8</v>
      </c>
      <c r="C25" s="42">
        <v>0.2</v>
      </c>
      <c r="D25" s="43" t="s">
        <v>9</v>
      </c>
      <c r="E25" s="42"/>
      <c r="F25" s="42"/>
      <c r="G25" s="42">
        <f>0.78*C25</f>
        <v>0.15600000000000003</v>
      </c>
      <c r="H25" s="42"/>
      <c r="I25" s="111"/>
      <c r="J25" s="60">
        <f>G25</f>
        <v>0.15600000000000003</v>
      </c>
      <c r="K25" s="1"/>
      <c r="L25" s="1"/>
      <c r="M25" s="1"/>
      <c r="N25" s="1"/>
      <c r="O25" s="1"/>
      <c r="P25" s="1"/>
      <c r="Q25" s="1"/>
      <c r="R25" s="1"/>
    </row>
    <row r="26" spans="1:18" ht="12.75">
      <c r="A26" s="36">
        <v>16</v>
      </c>
      <c r="B26" s="44" t="s">
        <v>3</v>
      </c>
      <c r="C26" s="42">
        <v>1</v>
      </c>
      <c r="D26" s="45" t="s">
        <v>4</v>
      </c>
      <c r="E26" s="40" t="s">
        <v>19</v>
      </c>
      <c r="F26" s="40">
        <v>1</v>
      </c>
      <c r="G26" s="46">
        <f>0.62*C26*F26</f>
        <v>0.62</v>
      </c>
      <c r="H26" s="42"/>
      <c r="I26" s="111"/>
      <c r="J26" s="60"/>
      <c r="K26" s="1"/>
      <c r="L26" s="1"/>
      <c r="M26" s="1"/>
      <c r="N26" s="1"/>
      <c r="O26" s="1"/>
      <c r="P26" s="1"/>
      <c r="Q26" s="1"/>
      <c r="R26" s="1"/>
    </row>
    <row r="27" spans="1:18" ht="12.75">
      <c r="A27" s="39" t="s">
        <v>74</v>
      </c>
      <c r="B27" s="40" t="s">
        <v>38</v>
      </c>
      <c r="C27" s="42">
        <v>1</v>
      </c>
      <c r="D27" s="43" t="s">
        <v>5</v>
      </c>
      <c r="E27" s="42"/>
      <c r="F27" s="42">
        <v>1</v>
      </c>
      <c r="G27" s="46">
        <f>0.08*C27*F27</f>
        <v>0.08</v>
      </c>
      <c r="H27" s="42"/>
      <c r="I27" s="111"/>
      <c r="J27" s="60"/>
      <c r="K27" s="1"/>
      <c r="L27" s="1"/>
      <c r="M27" s="1"/>
      <c r="N27" s="1"/>
      <c r="O27" s="1"/>
      <c r="P27" s="1"/>
      <c r="Q27" s="1"/>
      <c r="R27" s="1"/>
    </row>
    <row r="28" spans="1:18" ht="12.75">
      <c r="A28" s="36"/>
      <c r="B28" s="40"/>
      <c r="C28" s="42"/>
      <c r="D28" s="43"/>
      <c r="E28" s="42"/>
      <c r="F28" s="42"/>
      <c r="G28" s="42"/>
      <c r="H28" s="42"/>
      <c r="I28" s="111"/>
      <c r="J28" s="61"/>
      <c r="K28" s="1"/>
      <c r="L28" s="1"/>
      <c r="M28" s="1"/>
      <c r="N28" s="1"/>
      <c r="O28" s="1"/>
      <c r="P28" s="1"/>
      <c r="Q28" s="1"/>
      <c r="R28" s="1"/>
    </row>
    <row r="29" spans="1:18" ht="12.75">
      <c r="A29" s="39"/>
      <c r="B29" s="40"/>
      <c r="C29" s="40"/>
      <c r="D29" s="39"/>
      <c r="E29" s="40"/>
      <c r="F29" s="40"/>
      <c r="G29" s="40"/>
      <c r="H29" s="40"/>
      <c r="I29" s="111"/>
      <c r="J29" s="61"/>
      <c r="K29" s="1"/>
      <c r="L29" s="1"/>
      <c r="M29" s="1"/>
      <c r="N29" s="1"/>
      <c r="O29" s="1"/>
      <c r="P29" s="1"/>
      <c r="Q29" s="1"/>
      <c r="R29" s="1"/>
    </row>
    <row r="30" spans="1:18" ht="12.75">
      <c r="A30" s="40">
        <v>18</v>
      </c>
      <c r="B30" s="40" t="s">
        <v>48</v>
      </c>
      <c r="C30" s="40"/>
      <c r="D30" s="39"/>
      <c r="E30" s="40"/>
      <c r="F30" s="40"/>
      <c r="G30" s="41">
        <f>SUM(G14:G29)</f>
        <v>40.004119999999986</v>
      </c>
      <c r="H30" s="40"/>
      <c r="I30" s="113"/>
      <c r="J30" s="61"/>
      <c r="K30" s="1"/>
      <c r="L30" s="1"/>
      <c r="M30" s="1"/>
      <c r="N30" s="1"/>
      <c r="O30" s="1"/>
      <c r="P30" s="1"/>
      <c r="Q30" s="1"/>
      <c r="R30" s="1"/>
    </row>
    <row r="31" spans="1:18" ht="25.5">
      <c r="A31" s="54">
        <v>19</v>
      </c>
      <c r="B31" s="44" t="s">
        <v>90</v>
      </c>
      <c r="C31" s="64"/>
      <c r="D31" s="39" t="s">
        <v>51</v>
      </c>
      <c r="E31" s="64"/>
      <c r="F31" s="64"/>
      <c r="G31" s="41">
        <v>847.46</v>
      </c>
      <c r="H31" s="64"/>
      <c r="I31" s="112"/>
      <c r="J31" s="1"/>
      <c r="K31" s="1"/>
      <c r="L31" s="1"/>
      <c r="M31" s="1"/>
      <c r="N31" s="1"/>
      <c r="O31" s="1"/>
      <c r="P31" s="1"/>
      <c r="Q31" s="1"/>
      <c r="R31" s="1"/>
    </row>
    <row r="32" spans="1:18" ht="25.5">
      <c r="A32" s="39" t="s">
        <v>85</v>
      </c>
      <c r="B32" s="44" t="s">
        <v>113</v>
      </c>
      <c r="C32" s="64"/>
      <c r="D32" s="39" t="s">
        <v>51</v>
      </c>
      <c r="E32" s="40"/>
      <c r="F32" s="40"/>
      <c r="G32" s="41">
        <v>847.46</v>
      </c>
      <c r="H32" s="40"/>
      <c r="I32" s="1"/>
      <c r="J32" s="59"/>
      <c r="K32" s="1"/>
      <c r="L32" s="1"/>
      <c r="M32" s="1"/>
      <c r="N32" s="1"/>
      <c r="O32" s="1"/>
      <c r="P32" s="1"/>
      <c r="Q32" s="1"/>
      <c r="R32" s="1"/>
    </row>
    <row r="33" spans="1:18" ht="13.5" thickBot="1">
      <c r="A33" s="72"/>
      <c r="B33" s="73" t="s">
        <v>24</v>
      </c>
      <c r="C33" s="72"/>
      <c r="D33" s="74"/>
      <c r="E33" s="72"/>
      <c r="F33" s="72"/>
      <c r="G33" s="75">
        <f>G30*429+G31+G32</f>
        <v>18856.687479999993</v>
      </c>
      <c r="H33" s="72" t="s">
        <v>40</v>
      </c>
      <c r="I33" s="59">
        <f>SUM(I14:I30)</f>
        <v>5.90512</v>
      </c>
      <c r="J33" s="59">
        <f>SUM(J14:J30)</f>
        <v>3.5660000000000003</v>
      </c>
      <c r="K33" s="1"/>
      <c r="L33" s="1"/>
      <c r="M33" s="1"/>
      <c r="N33" s="1"/>
      <c r="O33" s="1"/>
      <c r="P33" s="1"/>
      <c r="Q33" s="1"/>
      <c r="R33" s="1"/>
    </row>
    <row r="34" spans="1:18" ht="12.75">
      <c r="A34" s="68"/>
      <c r="B34" s="76"/>
      <c r="C34" s="69"/>
      <c r="D34" s="70"/>
      <c r="E34" s="69"/>
      <c r="F34" s="69"/>
      <c r="G34" s="71"/>
      <c r="H34" s="68"/>
      <c r="I34" s="59"/>
      <c r="J34" s="59"/>
      <c r="K34" s="1"/>
      <c r="L34" s="1"/>
      <c r="M34" s="1"/>
      <c r="N34" s="1"/>
      <c r="O34" s="1"/>
      <c r="P34" s="1"/>
      <c r="Q34" s="1"/>
      <c r="R34" s="1"/>
    </row>
    <row r="35" spans="1:18" ht="12.75">
      <c r="A35" s="54"/>
      <c r="B35" s="42"/>
      <c r="C35" s="42"/>
      <c r="D35" s="43"/>
      <c r="E35" s="42"/>
      <c r="F35" s="42"/>
      <c r="G35" s="77"/>
      <c r="H35" s="47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3.5" thickBot="1">
      <c r="A36" s="48"/>
      <c r="B36" s="49" t="s">
        <v>25</v>
      </c>
      <c r="C36" s="50"/>
      <c r="D36" s="51"/>
      <c r="E36" s="50"/>
      <c r="F36" s="50"/>
      <c r="G36" s="52">
        <f>G33*1.18</f>
        <v>22250.891226399992</v>
      </c>
      <c r="H36" s="47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53"/>
      <c r="B37" s="54"/>
      <c r="C37" s="54"/>
      <c r="D37" s="53"/>
      <c r="E37" s="54"/>
      <c r="F37" s="54"/>
      <c r="G37" s="54"/>
      <c r="H37" s="54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2.75">
      <c r="A38" s="54"/>
      <c r="B38" s="54"/>
      <c r="C38" s="54"/>
      <c r="D38" s="53"/>
      <c r="E38" s="54"/>
      <c r="F38" s="54"/>
      <c r="G38" s="54"/>
      <c r="H38" s="54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s="80" customFormat="1" ht="25.5" customHeight="1">
      <c r="A39" s="9"/>
      <c r="B39" s="122"/>
      <c r="C39" s="122"/>
      <c r="D39" s="122"/>
      <c r="E39" s="105"/>
      <c r="F39" s="105"/>
      <c r="G39" s="106"/>
      <c r="H39" s="9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1" spans="1:18" ht="12.75">
      <c r="A41" s="54"/>
      <c r="B41" s="54"/>
      <c r="C41" s="54"/>
      <c r="D41" s="53"/>
      <c r="E41" s="54"/>
      <c r="F41" s="54"/>
      <c r="G41" s="54"/>
      <c r="H41" s="55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54"/>
      <c r="B42" s="54"/>
      <c r="C42" s="54"/>
      <c r="D42" s="53"/>
      <c r="E42" s="54"/>
      <c r="F42" s="54"/>
      <c r="G42" s="57"/>
      <c r="H42" s="54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8">
      <c r="A43" s="54"/>
      <c r="B43" s="54"/>
      <c r="C43" s="54"/>
      <c r="D43" s="53"/>
      <c r="E43" s="54"/>
      <c r="F43" s="62"/>
      <c r="G43" s="63"/>
      <c r="H43" s="54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55"/>
      <c r="B44" s="55"/>
      <c r="C44" s="55"/>
      <c r="D44" s="56"/>
      <c r="E44" s="55"/>
      <c r="F44" s="55"/>
      <c r="G44" s="55"/>
      <c r="H44" s="55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54"/>
      <c r="B45" s="54"/>
      <c r="C45" s="54"/>
      <c r="D45" s="53"/>
      <c r="E45" s="54"/>
      <c r="F45" s="54"/>
      <c r="G45" s="54"/>
      <c r="H45" s="54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54"/>
      <c r="B46" s="54"/>
      <c r="C46" s="54"/>
      <c r="D46" s="53"/>
      <c r="E46" s="54"/>
      <c r="F46" s="54"/>
      <c r="G46" s="54"/>
      <c r="H46" s="54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55"/>
      <c r="B47" s="55"/>
      <c r="C47" s="55"/>
      <c r="D47" s="56"/>
      <c r="E47" s="55"/>
      <c r="F47" s="55"/>
      <c r="G47" s="55"/>
      <c r="H47" s="55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6"/>
      <c r="B48" s="6"/>
      <c r="C48" s="6"/>
      <c r="D48" s="8"/>
      <c r="E48" s="6"/>
      <c r="F48" s="6"/>
      <c r="G48" s="6"/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6"/>
      <c r="B49" s="6"/>
      <c r="C49" s="6"/>
      <c r="D49" s="8"/>
      <c r="E49" s="6"/>
      <c r="F49" s="6"/>
      <c r="G49" s="6"/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>
      <c r="A50" s="11"/>
      <c r="B50" s="11"/>
      <c r="C50" s="11"/>
      <c r="D50" s="27"/>
      <c r="E50" s="11"/>
      <c r="F50" s="11"/>
      <c r="G50" s="12"/>
      <c r="H50" s="1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6"/>
      <c r="B51" s="6"/>
      <c r="C51" s="6"/>
      <c r="D51" s="8"/>
      <c r="E51" s="6"/>
      <c r="F51" s="6"/>
      <c r="G51" s="6"/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6"/>
      <c r="B52" s="6"/>
      <c r="C52" s="6"/>
      <c r="D52" s="8"/>
      <c r="E52" s="6"/>
      <c r="F52" s="6"/>
      <c r="G52" s="6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6"/>
      <c r="B53" s="6"/>
      <c r="C53" s="6"/>
      <c r="D53" s="8"/>
      <c r="E53" s="6"/>
      <c r="F53" s="6"/>
      <c r="G53" s="6"/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6"/>
      <c r="B54" s="6"/>
      <c r="C54" s="6"/>
      <c r="D54" s="8"/>
      <c r="E54" s="6"/>
      <c r="F54" s="6"/>
      <c r="G54" s="6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6"/>
      <c r="B55" s="6"/>
      <c r="C55" s="6"/>
      <c r="D55" s="8"/>
      <c r="E55" s="6"/>
      <c r="F55" s="6"/>
      <c r="G55" s="6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6"/>
      <c r="B56" s="6"/>
      <c r="C56" s="6"/>
      <c r="D56" s="8"/>
      <c r="E56" s="6"/>
      <c r="F56" s="6"/>
      <c r="G56" s="6"/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6"/>
      <c r="B57" s="6"/>
      <c r="C57" s="6"/>
      <c r="D57" s="8"/>
      <c r="E57" s="6"/>
      <c r="F57" s="6"/>
      <c r="G57" s="6"/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6"/>
      <c r="B58" s="6"/>
      <c r="C58" s="6"/>
      <c r="D58" s="8"/>
      <c r="E58" s="6"/>
      <c r="F58" s="6"/>
      <c r="G58" s="6"/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6"/>
      <c r="B59" s="6"/>
      <c r="C59" s="6"/>
      <c r="D59" s="8"/>
      <c r="E59" s="6"/>
      <c r="F59" s="6"/>
      <c r="G59" s="6"/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6"/>
      <c r="B60" s="6"/>
      <c r="C60" s="6"/>
      <c r="D60" s="8"/>
      <c r="E60" s="6"/>
      <c r="F60" s="6"/>
      <c r="G60" s="6"/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6"/>
      <c r="B61" s="6"/>
      <c r="C61" s="6"/>
      <c r="D61" s="8"/>
      <c r="E61" s="6"/>
      <c r="F61" s="6"/>
      <c r="G61" s="6"/>
      <c r="H61" s="6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6"/>
      <c r="B62" s="6"/>
      <c r="C62" s="6"/>
      <c r="D62" s="8"/>
      <c r="E62" s="6"/>
      <c r="F62" s="6"/>
      <c r="G62" s="6"/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6"/>
      <c r="B63" s="6"/>
      <c r="C63" s="6"/>
      <c r="D63" s="8"/>
      <c r="E63" s="6"/>
      <c r="F63" s="6"/>
      <c r="G63" s="6"/>
      <c r="H63" s="6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6"/>
      <c r="B64" s="6"/>
      <c r="C64" s="6"/>
      <c r="D64" s="8"/>
      <c r="E64" s="6"/>
      <c r="F64" s="6"/>
      <c r="G64" s="6"/>
      <c r="H64" s="6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6"/>
      <c r="B65" s="6"/>
      <c r="C65" s="6"/>
      <c r="D65" s="8"/>
      <c r="E65" s="6"/>
      <c r="F65" s="6"/>
      <c r="G65" s="6"/>
      <c r="H65" s="6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2.75">
      <c r="A66" s="6"/>
      <c r="B66" s="6"/>
      <c r="C66" s="6"/>
      <c r="D66" s="8"/>
      <c r="E66" s="6"/>
      <c r="F66" s="6"/>
      <c r="G66" s="6"/>
      <c r="H66" s="6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2.75">
      <c r="A67" s="7"/>
      <c r="B67" s="7"/>
      <c r="C67" s="7"/>
      <c r="D67" s="29"/>
      <c r="E67" s="7"/>
      <c r="F67" s="7"/>
      <c r="G67" s="7"/>
      <c r="H67" s="6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8" ht="12.75">
      <c r="A68" s="5"/>
      <c r="B68" s="5"/>
      <c r="C68" s="5"/>
      <c r="E68" s="5"/>
      <c r="F68" s="5"/>
      <c r="G68" s="5"/>
      <c r="H68" s="5"/>
    </row>
    <row r="69" spans="1:8" ht="12.75">
      <c r="A69" s="5"/>
      <c r="B69" s="5"/>
      <c r="C69" s="5"/>
      <c r="E69" s="5"/>
      <c r="F69" s="5"/>
      <c r="G69" s="5"/>
      <c r="H69" s="5"/>
    </row>
    <row r="70" spans="1:8" ht="12.75">
      <c r="A70" s="5"/>
      <c r="B70" s="5"/>
      <c r="C70" s="5"/>
      <c r="E70" s="5"/>
      <c r="F70" s="5"/>
      <c r="G70" s="5"/>
      <c r="H70" s="5"/>
    </row>
    <row r="71" spans="1:8" ht="12.75">
      <c r="A71" s="5"/>
      <c r="B71" s="5"/>
      <c r="C71" s="5"/>
      <c r="E71" s="5"/>
      <c r="F71" s="5"/>
      <c r="G71" s="5"/>
      <c r="H71" s="5"/>
    </row>
    <row r="72" spans="1:8" ht="12.75">
      <c r="A72" s="5"/>
      <c r="B72" s="5"/>
      <c r="C72" s="5"/>
      <c r="E72" s="5"/>
      <c r="F72" s="5"/>
      <c r="G72" s="5"/>
      <c r="H72" s="5"/>
    </row>
  </sheetData>
  <sheetProtection/>
  <mergeCells count="10">
    <mergeCell ref="A2:H2"/>
    <mergeCell ref="A3:B3"/>
    <mergeCell ref="F3:H3"/>
    <mergeCell ref="A1:H1"/>
    <mergeCell ref="B39:D39"/>
    <mergeCell ref="K10:L10"/>
    <mergeCell ref="A13:H13"/>
    <mergeCell ref="A4:H4"/>
    <mergeCell ref="B7:I7"/>
    <mergeCell ref="E9:F9"/>
  </mergeCells>
  <printOptions/>
  <pageMargins left="0.36" right="0.14" top="0.62" bottom="0.31" header="0.25" footer="0.1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9"/>
  <sheetViews>
    <sheetView view="pageBreakPreview" zoomScaleSheetLayoutView="100" zoomScalePageLayoutView="0" workbookViewId="0" topLeftCell="A1">
      <selection activeCell="A1" sqref="A1:H2"/>
    </sheetView>
  </sheetViews>
  <sheetFormatPr defaultColWidth="9.00390625" defaultRowHeight="12.75"/>
  <cols>
    <col min="1" max="1" width="16.00390625" style="0" customWidth="1"/>
    <col min="2" max="2" width="47.875" style="0" customWidth="1"/>
    <col min="4" max="4" width="23.25390625" style="28" customWidth="1"/>
    <col min="5" max="5" width="18.625" style="0" customWidth="1"/>
    <col min="6" max="6" width="19.75390625" style="0" customWidth="1"/>
    <col min="7" max="7" width="16.875" style="0" customWidth="1"/>
    <col min="8" max="8" width="18.375" style="0" customWidth="1"/>
  </cols>
  <sheetData>
    <row r="1" spans="1:8" ht="15.75">
      <c r="A1" s="121" t="s">
        <v>119</v>
      </c>
      <c r="B1" s="121"/>
      <c r="C1" s="121"/>
      <c r="D1" s="121"/>
      <c r="E1" s="121"/>
      <c r="F1" s="121"/>
      <c r="G1" s="121"/>
      <c r="H1" s="121"/>
    </row>
    <row r="2" spans="1:8" ht="33.75" customHeight="1">
      <c r="A2" s="118" t="s">
        <v>120</v>
      </c>
      <c r="B2" s="118"/>
      <c r="C2" s="118"/>
      <c r="D2" s="118"/>
      <c r="E2" s="118"/>
      <c r="F2" s="118"/>
      <c r="G2" s="118"/>
      <c r="H2" s="118"/>
    </row>
    <row r="3" spans="1:8" ht="15.75">
      <c r="A3" s="119"/>
      <c r="B3" s="119"/>
      <c r="C3" s="80"/>
      <c r="D3" s="80"/>
      <c r="E3" s="80"/>
      <c r="F3" s="120"/>
      <c r="G3" s="120"/>
      <c r="H3" s="120"/>
    </row>
    <row r="4" spans="1:8" ht="12.75">
      <c r="A4" s="30"/>
      <c r="B4" s="30"/>
      <c r="C4" s="30"/>
      <c r="D4" s="31"/>
      <c r="E4" s="30"/>
      <c r="F4" s="30"/>
      <c r="G4" s="130"/>
      <c r="H4" s="130"/>
    </row>
    <row r="5" spans="1:8" s="80" customFormat="1" ht="38.25" customHeight="1">
      <c r="A5" s="127" t="s">
        <v>86</v>
      </c>
      <c r="B5" s="127"/>
      <c r="C5" s="127"/>
      <c r="D5" s="127"/>
      <c r="E5" s="127"/>
      <c r="F5" s="127"/>
      <c r="G5" s="127"/>
      <c r="H5" s="127"/>
    </row>
    <row r="6" spans="1:8" s="80" customFormat="1" ht="12.75">
      <c r="A6" s="30"/>
      <c r="B6" s="30"/>
      <c r="C6" s="30"/>
      <c r="D6" s="31"/>
      <c r="E6" s="30"/>
      <c r="F6" s="30"/>
      <c r="G6" s="30"/>
      <c r="H6" s="30"/>
    </row>
    <row r="7" spans="1:9" s="80" customFormat="1" ht="15.75">
      <c r="A7" s="88" t="s">
        <v>76</v>
      </c>
      <c r="B7" s="114" t="s">
        <v>96</v>
      </c>
      <c r="C7" s="114"/>
      <c r="D7" s="114"/>
      <c r="E7" s="114"/>
      <c r="F7" s="114"/>
      <c r="G7" s="114"/>
      <c r="H7" s="114"/>
      <c r="I7" s="114"/>
    </row>
    <row r="8" spans="1:9" s="80" customFormat="1" ht="15.75">
      <c r="A8" s="88" t="s">
        <v>78</v>
      </c>
      <c r="C8" s="89"/>
      <c r="D8" s="89"/>
      <c r="E8" s="89"/>
      <c r="F8" s="89"/>
      <c r="G8" s="89"/>
      <c r="H8" s="89"/>
      <c r="I8" s="89"/>
    </row>
    <row r="9" spans="1:9" s="80" customFormat="1" ht="15.75">
      <c r="A9" s="88" t="s">
        <v>79</v>
      </c>
      <c r="B9" s="90" t="s">
        <v>80</v>
      </c>
      <c r="D9" s="91"/>
      <c r="E9" s="129"/>
      <c r="F9" s="129"/>
      <c r="G9" s="92"/>
      <c r="H9" s="92"/>
      <c r="I9" s="92"/>
    </row>
    <row r="10" spans="1:8" ht="13.5" thickBot="1">
      <c r="A10" s="30"/>
      <c r="B10" s="30"/>
      <c r="C10" s="30"/>
      <c r="D10" s="31"/>
      <c r="E10" s="30"/>
      <c r="F10" s="30"/>
      <c r="G10" s="30"/>
      <c r="H10" s="30"/>
    </row>
    <row r="11" spans="1:18" ht="45.75" thickBot="1">
      <c r="A11" s="32" t="s">
        <v>41</v>
      </c>
      <c r="B11" s="33" t="s">
        <v>42</v>
      </c>
      <c r="C11" s="33" t="s">
        <v>44</v>
      </c>
      <c r="D11" s="34" t="s">
        <v>45</v>
      </c>
      <c r="E11" s="33" t="s">
        <v>46</v>
      </c>
      <c r="F11" s="33" t="s">
        <v>49</v>
      </c>
      <c r="G11" s="33" t="s">
        <v>43</v>
      </c>
      <c r="H11" s="35" t="s">
        <v>47</v>
      </c>
      <c r="I11" s="61" t="s">
        <v>50</v>
      </c>
      <c r="J11" s="61" t="s">
        <v>52</v>
      </c>
      <c r="K11" s="1"/>
      <c r="L11" s="1"/>
      <c r="M11" s="1"/>
      <c r="N11" s="1"/>
      <c r="O11" s="1"/>
      <c r="P11" s="1"/>
      <c r="Q11" s="1"/>
      <c r="R11" s="1"/>
    </row>
    <row r="12" spans="1:18" ht="15">
      <c r="A12" s="124"/>
      <c r="B12" s="125"/>
      <c r="C12" s="125"/>
      <c r="D12" s="125"/>
      <c r="E12" s="125"/>
      <c r="F12" s="125"/>
      <c r="G12" s="125"/>
      <c r="H12" s="126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7.25" customHeight="1">
      <c r="A13" s="36">
        <v>1</v>
      </c>
      <c r="B13" s="36" t="s">
        <v>26</v>
      </c>
      <c r="C13" s="36">
        <v>0.3</v>
      </c>
      <c r="D13" s="37" t="s">
        <v>7</v>
      </c>
      <c r="E13" s="36" t="s">
        <v>19</v>
      </c>
      <c r="F13" s="36">
        <v>1</v>
      </c>
      <c r="G13" s="38">
        <f>1.44*C13*F13</f>
        <v>0.432</v>
      </c>
      <c r="H13" s="36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4.25" customHeight="1">
      <c r="A14" s="39" t="s">
        <v>57</v>
      </c>
      <c r="B14" s="58" t="s">
        <v>27</v>
      </c>
      <c r="C14" s="40">
        <v>2</v>
      </c>
      <c r="D14" s="39" t="s">
        <v>28</v>
      </c>
      <c r="E14" s="40" t="s">
        <v>19</v>
      </c>
      <c r="F14" s="40">
        <v>1.67</v>
      </c>
      <c r="G14" s="41">
        <f>0.33*C14*F14</f>
        <v>1.1022</v>
      </c>
      <c r="H14" s="40" t="s">
        <v>10</v>
      </c>
      <c r="I14" s="60">
        <f>G14</f>
        <v>1.1022</v>
      </c>
      <c r="J14" s="61"/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36">
        <v>3</v>
      </c>
      <c r="B15" s="40" t="s">
        <v>60</v>
      </c>
      <c r="C15" s="40">
        <v>0.3</v>
      </c>
      <c r="D15" s="39" t="s">
        <v>61</v>
      </c>
      <c r="E15" s="40" t="s">
        <v>19</v>
      </c>
      <c r="F15" s="40">
        <v>1.67</v>
      </c>
      <c r="G15" s="41">
        <f>6.13*C15*F15</f>
        <v>3.0711299999999997</v>
      </c>
      <c r="H15" s="40" t="s">
        <v>10</v>
      </c>
      <c r="I15" s="60">
        <f>G15</f>
        <v>3.0711299999999997</v>
      </c>
      <c r="J15" s="61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36">
        <v>4</v>
      </c>
      <c r="B16" s="40" t="s">
        <v>66</v>
      </c>
      <c r="C16" s="42">
        <v>3</v>
      </c>
      <c r="D16" s="43" t="s">
        <v>67</v>
      </c>
      <c r="E16" s="40"/>
      <c r="F16" s="40">
        <v>1.67</v>
      </c>
      <c r="G16" s="46">
        <f>C16*F16*2.5</f>
        <v>12.524999999999999</v>
      </c>
      <c r="H16" s="40" t="s">
        <v>10</v>
      </c>
      <c r="I16" s="60"/>
      <c r="J16" s="61"/>
      <c r="K16" s="1"/>
      <c r="L16" s="1"/>
      <c r="M16" s="1"/>
      <c r="N16" s="1"/>
      <c r="O16" s="1"/>
      <c r="P16" s="1"/>
      <c r="Q16" s="1"/>
      <c r="R16" s="1"/>
    </row>
    <row r="17" spans="1:18" ht="15" customHeight="1">
      <c r="A17" s="39" t="s">
        <v>68</v>
      </c>
      <c r="B17" s="40" t="s">
        <v>64</v>
      </c>
      <c r="C17" s="42"/>
      <c r="D17" s="43" t="s">
        <v>65</v>
      </c>
      <c r="E17" s="40"/>
      <c r="F17" s="40">
        <v>1.67</v>
      </c>
      <c r="G17" s="46">
        <f>4.86*C17*F17</f>
        <v>0</v>
      </c>
      <c r="H17" s="40"/>
      <c r="I17" s="60"/>
      <c r="J17" s="61"/>
      <c r="K17" s="1"/>
      <c r="L17" s="1"/>
      <c r="M17" s="1"/>
      <c r="N17" s="1"/>
      <c r="O17" s="1"/>
      <c r="P17" s="1"/>
      <c r="Q17" s="1"/>
      <c r="R17" s="1"/>
    </row>
    <row r="18" spans="1:18" ht="12.75">
      <c r="A18" s="36">
        <v>6</v>
      </c>
      <c r="B18" s="40" t="s">
        <v>29</v>
      </c>
      <c r="C18" s="42">
        <v>2</v>
      </c>
      <c r="D18" s="43" t="s">
        <v>30</v>
      </c>
      <c r="E18" s="40" t="s">
        <v>19</v>
      </c>
      <c r="F18" s="40">
        <v>1.67</v>
      </c>
      <c r="G18" s="46">
        <f>0.55*C18*F18</f>
        <v>1.837</v>
      </c>
      <c r="H18" s="42"/>
      <c r="I18" s="60">
        <f>G18</f>
        <v>1.837</v>
      </c>
      <c r="J18" s="61"/>
      <c r="K18" s="1"/>
      <c r="L18" s="1"/>
      <c r="M18" s="1"/>
      <c r="N18" s="1"/>
      <c r="O18" s="1"/>
      <c r="P18" s="1"/>
      <c r="Q18" s="1"/>
      <c r="R18" s="1"/>
    </row>
    <row r="19" spans="1:18" ht="12.75">
      <c r="A19" s="39" t="s">
        <v>69</v>
      </c>
      <c r="B19" s="44" t="s">
        <v>31</v>
      </c>
      <c r="C19" s="42">
        <v>0.3</v>
      </c>
      <c r="D19" s="43" t="s">
        <v>32</v>
      </c>
      <c r="E19" s="40" t="s">
        <v>19</v>
      </c>
      <c r="F19" s="40">
        <v>1</v>
      </c>
      <c r="G19" s="46">
        <f>8.55*C19*F19</f>
        <v>2.565</v>
      </c>
      <c r="H19" s="42"/>
      <c r="I19" s="61"/>
      <c r="J19" s="60">
        <f>G19</f>
        <v>2.565</v>
      </c>
      <c r="K19" s="1"/>
      <c r="L19" s="1"/>
      <c r="M19" s="1"/>
      <c r="N19" s="1"/>
      <c r="O19" s="1"/>
      <c r="P19" s="1"/>
      <c r="Q19" s="1"/>
      <c r="R19" s="1"/>
    </row>
    <row r="20" spans="1:18" ht="12.75">
      <c r="A20" s="39" t="s">
        <v>70</v>
      </c>
      <c r="B20" s="44" t="s">
        <v>33</v>
      </c>
      <c r="C20" s="42">
        <v>2</v>
      </c>
      <c r="D20" s="43" t="s">
        <v>34</v>
      </c>
      <c r="E20" s="40" t="s">
        <v>19</v>
      </c>
      <c r="F20" s="40">
        <v>1</v>
      </c>
      <c r="G20" s="46">
        <f>0.22*C20*F20</f>
        <v>0.44</v>
      </c>
      <c r="H20" s="42"/>
      <c r="I20" s="61"/>
      <c r="J20" s="60">
        <f>G20</f>
        <v>0.44</v>
      </c>
      <c r="K20" s="1"/>
      <c r="L20" s="1"/>
      <c r="M20" s="1"/>
      <c r="N20" s="1"/>
      <c r="O20" s="1"/>
      <c r="P20" s="1"/>
      <c r="Q20" s="1"/>
      <c r="R20" s="1"/>
    </row>
    <row r="21" spans="1:18" ht="25.5">
      <c r="A21" s="39" t="s">
        <v>71</v>
      </c>
      <c r="B21" s="44" t="s">
        <v>35</v>
      </c>
      <c r="C21" s="42">
        <v>2</v>
      </c>
      <c r="D21" s="45" t="s">
        <v>54</v>
      </c>
      <c r="E21" s="40" t="s">
        <v>19</v>
      </c>
      <c r="F21" s="40">
        <v>1</v>
      </c>
      <c r="G21" s="46">
        <f>0.63*C21*F21</f>
        <v>1.26</v>
      </c>
      <c r="H21" s="42"/>
      <c r="I21" s="61"/>
      <c r="J21" s="60">
        <f>G21</f>
        <v>1.26</v>
      </c>
      <c r="K21" s="1"/>
      <c r="L21" s="1"/>
      <c r="M21" s="1"/>
      <c r="N21" s="1"/>
      <c r="O21" s="1"/>
      <c r="P21" s="1"/>
      <c r="Q21" s="1"/>
      <c r="R21" s="1"/>
    </row>
    <row r="22" spans="1:18" ht="12.75">
      <c r="A22" s="36">
        <v>12</v>
      </c>
      <c r="B22" s="44" t="s">
        <v>36</v>
      </c>
      <c r="C22" s="42">
        <v>1</v>
      </c>
      <c r="D22" s="45" t="s">
        <v>37</v>
      </c>
      <c r="E22" s="40" t="s">
        <v>19</v>
      </c>
      <c r="F22" s="40">
        <v>1</v>
      </c>
      <c r="G22" s="46">
        <f>0.11*C22*F22</f>
        <v>0.11</v>
      </c>
      <c r="H22" s="42"/>
      <c r="I22" s="61"/>
      <c r="J22" s="61"/>
      <c r="K22" s="1"/>
      <c r="L22" s="1"/>
      <c r="M22" s="1"/>
      <c r="N22" s="1"/>
      <c r="O22" s="1"/>
      <c r="P22" s="1"/>
      <c r="Q22" s="1"/>
      <c r="R22" s="1"/>
    </row>
    <row r="23" spans="1:18" ht="12.75">
      <c r="A23" s="39" t="s">
        <v>72</v>
      </c>
      <c r="B23" s="44" t="s">
        <v>2</v>
      </c>
      <c r="C23" s="42">
        <v>1</v>
      </c>
      <c r="D23" s="43" t="s">
        <v>1</v>
      </c>
      <c r="E23" s="40" t="s">
        <v>19</v>
      </c>
      <c r="F23" s="40">
        <v>1</v>
      </c>
      <c r="G23" s="46">
        <f>0.21*C23*F23</f>
        <v>0.21</v>
      </c>
      <c r="H23" s="42"/>
      <c r="I23" s="61"/>
      <c r="J23" s="60"/>
      <c r="K23" s="1"/>
      <c r="L23" s="1"/>
      <c r="M23" s="1"/>
      <c r="N23" s="1"/>
      <c r="O23" s="1"/>
      <c r="P23" s="1"/>
      <c r="Q23" s="1"/>
      <c r="R23" s="1"/>
    </row>
    <row r="24" spans="1:18" ht="12.75">
      <c r="A24" s="39" t="s">
        <v>73</v>
      </c>
      <c r="B24" s="40" t="s">
        <v>8</v>
      </c>
      <c r="C24" s="42">
        <v>0.3</v>
      </c>
      <c r="D24" s="43" t="s">
        <v>9</v>
      </c>
      <c r="E24" s="42"/>
      <c r="F24" s="42"/>
      <c r="G24" s="42">
        <f>0.78*C24</f>
        <v>0.23399999999999999</v>
      </c>
      <c r="H24" s="42"/>
      <c r="I24" s="61"/>
      <c r="J24" s="60">
        <f>G24</f>
        <v>0.23399999999999999</v>
      </c>
      <c r="K24" s="1"/>
      <c r="L24" s="1"/>
      <c r="M24" s="1"/>
      <c r="N24" s="1"/>
      <c r="O24" s="1"/>
      <c r="P24" s="1"/>
      <c r="Q24" s="1"/>
      <c r="R24" s="1"/>
    </row>
    <row r="25" spans="1:18" ht="12.75">
      <c r="A25" s="36">
        <v>16</v>
      </c>
      <c r="B25" s="44" t="s">
        <v>3</v>
      </c>
      <c r="C25" s="42">
        <v>1</v>
      </c>
      <c r="D25" s="45" t="s">
        <v>4</v>
      </c>
      <c r="E25" s="40" t="s">
        <v>19</v>
      </c>
      <c r="F25" s="40">
        <v>1</v>
      </c>
      <c r="G25" s="46">
        <f>0.62*C25*F25</f>
        <v>0.62</v>
      </c>
      <c r="H25" s="42"/>
      <c r="I25" s="61"/>
      <c r="J25" s="60"/>
      <c r="K25" s="1"/>
      <c r="L25" s="1"/>
      <c r="M25" s="1"/>
      <c r="N25" s="1"/>
      <c r="O25" s="1"/>
      <c r="P25" s="1"/>
      <c r="Q25" s="1"/>
      <c r="R25" s="1"/>
    </row>
    <row r="26" spans="1:18" ht="12.75">
      <c r="A26" s="39" t="s">
        <v>74</v>
      </c>
      <c r="B26" s="40" t="s">
        <v>38</v>
      </c>
      <c r="C26" s="42">
        <v>1</v>
      </c>
      <c r="D26" s="43" t="s">
        <v>5</v>
      </c>
      <c r="E26" s="42"/>
      <c r="F26" s="42">
        <v>1</v>
      </c>
      <c r="G26" s="46">
        <f>0.08*C26*F26</f>
        <v>0.08</v>
      </c>
      <c r="H26" s="42"/>
      <c r="I26" s="61"/>
      <c r="J26" s="60"/>
      <c r="K26" s="1"/>
      <c r="L26" s="1"/>
      <c r="M26" s="1"/>
      <c r="N26" s="1"/>
      <c r="O26" s="1"/>
      <c r="P26" s="1"/>
      <c r="Q26" s="1"/>
      <c r="R26" s="1"/>
    </row>
    <row r="27" spans="1:18" ht="12.75">
      <c r="A27" s="36"/>
      <c r="B27" s="40"/>
      <c r="C27" s="42"/>
      <c r="D27" s="43"/>
      <c r="E27" s="42"/>
      <c r="F27" s="42"/>
      <c r="G27" s="42"/>
      <c r="H27" s="42"/>
      <c r="I27" s="61"/>
      <c r="J27" s="61"/>
      <c r="K27" s="1"/>
      <c r="L27" s="1"/>
      <c r="M27" s="1"/>
      <c r="N27" s="1"/>
      <c r="O27" s="1"/>
      <c r="P27" s="1"/>
      <c r="Q27" s="1"/>
      <c r="R27" s="1"/>
    </row>
    <row r="28" spans="1:18" ht="12.75">
      <c r="A28" s="39"/>
      <c r="B28" s="40"/>
      <c r="C28" s="40"/>
      <c r="D28" s="39"/>
      <c r="E28" s="40"/>
      <c r="F28" s="40"/>
      <c r="G28" s="40"/>
      <c r="H28" s="40"/>
      <c r="I28" s="61"/>
      <c r="J28" s="61"/>
      <c r="K28" s="1"/>
      <c r="L28" s="1"/>
      <c r="M28" s="1"/>
      <c r="N28" s="1"/>
      <c r="O28" s="1"/>
      <c r="P28" s="1"/>
      <c r="Q28" s="1"/>
      <c r="R28" s="1"/>
    </row>
    <row r="29" spans="1:18" ht="12.75">
      <c r="A29" s="40">
        <v>18</v>
      </c>
      <c r="B29" s="40" t="s">
        <v>48</v>
      </c>
      <c r="C29" s="40"/>
      <c r="D29" s="39"/>
      <c r="E29" s="40"/>
      <c r="F29" s="40"/>
      <c r="G29" s="41">
        <f>SUM(G13:G28)</f>
        <v>24.48633</v>
      </c>
      <c r="H29" s="40"/>
      <c r="I29" s="60"/>
      <c r="J29" s="61"/>
      <c r="K29" s="1"/>
      <c r="L29" s="1"/>
      <c r="M29" s="1"/>
      <c r="N29" s="1"/>
      <c r="O29" s="1"/>
      <c r="P29" s="1"/>
      <c r="Q29" s="1"/>
      <c r="R29" s="1"/>
    </row>
    <row r="30" spans="1:18" ht="25.5">
      <c r="A30" s="55"/>
      <c r="B30" s="44" t="s">
        <v>90</v>
      </c>
      <c r="C30" s="64"/>
      <c r="D30" s="39" t="s">
        <v>51</v>
      </c>
      <c r="E30" s="64"/>
      <c r="F30" s="64"/>
      <c r="G30" s="41">
        <v>847.46</v>
      </c>
      <c r="H30" s="64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39"/>
      <c r="B31" s="44"/>
      <c r="C31" s="40"/>
      <c r="D31" s="39"/>
      <c r="E31" s="40"/>
      <c r="F31" s="40"/>
      <c r="G31" s="41"/>
      <c r="H31" s="40"/>
      <c r="I31" s="1"/>
      <c r="J31" s="59"/>
      <c r="K31" s="1"/>
      <c r="L31" s="1"/>
      <c r="M31" s="1"/>
      <c r="N31" s="1"/>
      <c r="O31" s="1"/>
      <c r="P31" s="1"/>
      <c r="Q31" s="1"/>
      <c r="R31" s="1"/>
    </row>
    <row r="32" spans="1:18" ht="13.5" thickBot="1">
      <c r="A32" s="72">
        <v>19</v>
      </c>
      <c r="B32" s="73" t="s">
        <v>24</v>
      </c>
      <c r="C32" s="72"/>
      <c r="D32" s="74"/>
      <c r="E32" s="72"/>
      <c r="F32" s="72"/>
      <c r="G32" s="75">
        <f>G29*429+G30</f>
        <v>11352.095570000001</v>
      </c>
      <c r="H32" s="72" t="s">
        <v>40</v>
      </c>
      <c r="I32" s="59">
        <f>SUM(I13:I29)</f>
        <v>6.01033</v>
      </c>
      <c r="J32" s="59">
        <f>SUM(J13:J29)</f>
        <v>4.499</v>
      </c>
      <c r="K32" s="1"/>
      <c r="L32" s="1"/>
      <c r="M32" s="1"/>
      <c r="N32" s="1"/>
      <c r="O32" s="1"/>
      <c r="P32" s="1"/>
      <c r="Q32" s="1"/>
      <c r="R32" s="1"/>
    </row>
    <row r="33" spans="1:18" ht="12.75">
      <c r="A33" s="54"/>
      <c r="B33" s="42"/>
      <c r="C33" s="42"/>
      <c r="D33" s="43"/>
      <c r="E33" s="42"/>
      <c r="F33" s="42"/>
      <c r="G33" s="77"/>
      <c r="H33" s="47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5" thickBot="1">
      <c r="A34" s="48" t="s">
        <v>85</v>
      </c>
      <c r="B34" s="49" t="s">
        <v>25</v>
      </c>
      <c r="C34" s="50"/>
      <c r="D34" s="51"/>
      <c r="E34" s="50"/>
      <c r="F34" s="50"/>
      <c r="G34" s="52">
        <f>G32*1.18</f>
        <v>13395.4727726</v>
      </c>
      <c r="H34" s="47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53"/>
      <c r="B35" s="54"/>
      <c r="C35" s="54"/>
      <c r="D35" s="53"/>
      <c r="E35" s="54"/>
      <c r="F35" s="54"/>
      <c r="G35" s="54"/>
      <c r="H35" s="54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54"/>
      <c r="B36" s="54"/>
      <c r="C36" s="54"/>
      <c r="D36" s="53"/>
      <c r="E36" s="54"/>
      <c r="F36" s="54"/>
      <c r="G36" s="54"/>
      <c r="H36" s="54"/>
      <c r="I36" s="1"/>
      <c r="J36" s="1"/>
      <c r="K36" s="1"/>
      <c r="L36" s="1"/>
      <c r="M36" s="1"/>
      <c r="N36" s="1"/>
      <c r="O36" s="1"/>
      <c r="P36" s="1"/>
      <c r="Q36" s="1"/>
      <c r="R36" s="1"/>
    </row>
    <row r="38" spans="1:18" ht="12.75">
      <c r="A38" s="54"/>
      <c r="B38" s="54"/>
      <c r="C38" s="54"/>
      <c r="D38" s="53"/>
      <c r="E38" s="54"/>
      <c r="F38" s="54"/>
      <c r="G38" s="54"/>
      <c r="H38" s="55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54"/>
      <c r="B39" s="54"/>
      <c r="C39" s="54"/>
      <c r="D39" s="53"/>
      <c r="E39" s="54"/>
      <c r="F39" s="54"/>
      <c r="G39" s="57"/>
      <c r="H39" s="54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>
      <c r="A40" s="54"/>
      <c r="B40" s="54"/>
      <c r="C40" s="54"/>
      <c r="D40" s="53"/>
      <c r="E40" s="54"/>
      <c r="F40" s="62"/>
      <c r="G40" s="63"/>
      <c r="H40" s="5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55"/>
      <c r="B41" s="55"/>
      <c r="C41" s="55"/>
      <c r="D41" s="56"/>
      <c r="E41" s="55"/>
      <c r="F41" s="55"/>
      <c r="G41" s="55"/>
      <c r="H41" s="55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54"/>
      <c r="B42" s="54"/>
      <c r="C42" s="54"/>
      <c r="D42" s="53"/>
      <c r="E42" s="54"/>
      <c r="F42" s="54"/>
      <c r="G42" s="54"/>
      <c r="H42" s="54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54"/>
      <c r="B43" s="54"/>
      <c r="C43" s="54"/>
      <c r="D43" s="53"/>
      <c r="E43" s="54"/>
      <c r="F43" s="54"/>
      <c r="G43" s="54"/>
      <c r="H43" s="54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55"/>
      <c r="B44" s="55"/>
      <c r="C44" s="55"/>
      <c r="D44" s="56"/>
      <c r="E44" s="55"/>
      <c r="F44" s="55"/>
      <c r="G44" s="55"/>
      <c r="H44" s="55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6"/>
      <c r="B45" s="6"/>
      <c r="C45" s="6"/>
      <c r="D45" s="8"/>
      <c r="E45" s="6"/>
      <c r="F45" s="6"/>
      <c r="G45" s="6"/>
      <c r="H45" s="6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6"/>
      <c r="B46" s="6"/>
      <c r="C46" s="6"/>
      <c r="D46" s="8"/>
      <c r="E46" s="6"/>
      <c r="F46" s="6"/>
      <c r="G46" s="6"/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>
      <c r="A47" s="11"/>
      <c r="B47" s="11"/>
      <c r="C47" s="11"/>
      <c r="D47" s="27"/>
      <c r="E47" s="11"/>
      <c r="F47" s="11"/>
      <c r="G47" s="12"/>
      <c r="H47" s="1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6"/>
      <c r="B48" s="6"/>
      <c r="C48" s="6"/>
      <c r="D48" s="8"/>
      <c r="E48" s="6"/>
      <c r="F48" s="6"/>
      <c r="G48" s="6"/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6"/>
      <c r="B49" s="6"/>
      <c r="C49" s="6"/>
      <c r="D49" s="8"/>
      <c r="E49" s="6"/>
      <c r="F49" s="6"/>
      <c r="G49" s="6"/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6"/>
      <c r="B50" s="6"/>
      <c r="C50" s="6"/>
      <c r="D50" s="8"/>
      <c r="E50" s="6"/>
      <c r="F50" s="6"/>
      <c r="G50" s="6"/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6"/>
      <c r="B51" s="6"/>
      <c r="C51" s="6"/>
      <c r="D51" s="8"/>
      <c r="E51" s="6"/>
      <c r="F51" s="6"/>
      <c r="G51" s="6"/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6"/>
      <c r="B52" s="6"/>
      <c r="C52" s="6"/>
      <c r="D52" s="8"/>
      <c r="E52" s="6"/>
      <c r="F52" s="6"/>
      <c r="G52" s="6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6"/>
      <c r="B53" s="6"/>
      <c r="C53" s="6"/>
      <c r="D53" s="8"/>
      <c r="E53" s="6"/>
      <c r="F53" s="6"/>
      <c r="G53" s="6"/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6"/>
      <c r="B54" s="6"/>
      <c r="C54" s="6"/>
      <c r="D54" s="8"/>
      <c r="E54" s="6"/>
      <c r="F54" s="6"/>
      <c r="G54" s="6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6"/>
      <c r="B55" s="6"/>
      <c r="C55" s="6"/>
      <c r="D55" s="8"/>
      <c r="E55" s="6"/>
      <c r="F55" s="6"/>
      <c r="G55" s="6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6"/>
      <c r="B56" s="6"/>
      <c r="C56" s="6"/>
      <c r="D56" s="8"/>
      <c r="E56" s="6"/>
      <c r="F56" s="6"/>
      <c r="G56" s="6"/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6"/>
      <c r="B57" s="6"/>
      <c r="C57" s="6"/>
      <c r="D57" s="8"/>
      <c r="E57" s="6"/>
      <c r="F57" s="6"/>
      <c r="G57" s="6"/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6"/>
      <c r="B58" s="6"/>
      <c r="C58" s="6"/>
      <c r="D58" s="8"/>
      <c r="E58" s="6"/>
      <c r="F58" s="6"/>
      <c r="G58" s="6"/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6"/>
      <c r="B59" s="6"/>
      <c r="C59" s="6"/>
      <c r="D59" s="8"/>
      <c r="E59" s="6"/>
      <c r="F59" s="6"/>
      <c r="G59" s="6"/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6"/>
      <c r="B60" s="6"/>
      <c r="C60" s="6"/>
      <c r="D60" s="8"/>
      <c r="E60" s="6"/>
      <c r="F60" s="6"/>
      <c r="G60" s="6"/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6"/>
      <c r="B61" s="6"/>
      <c r="C61" s="6"/>
      <c r="D61" s="8"/>
      <c r="E61" s="6"/>
      <c r="F61" s="6"/>
      <c r="G61" s="6"/>
      <c r="H61" s="6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6"/>
      <c r="B62" s="6"/>
      <c r="C62" s="6"/>
      <c r="D62" s="8"/>
      <c r="E62" s="6"/>
      <c r="F62" s="6"/>
      <c r="G62" s="6"/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6"/>
      <c r="B63" s="6"/>
      <c r="C63" s="6"/>
      <c r="D63" s="8"/>
      <c r="E63" s="6"/>
      <c r="F63" s="6"/>
      <c r="G63" s="6"/>
      <c r="H63" s="6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7"/>
      <c r="B64" s="7"/>
      <c r="C64" s="7"/>
      <c r="D64" s="29"/>
      <c r="E64" s="7"/>
      <c r="F64" s="7"/>
      <c r="G64" s="7"/>
      <c r="H64" s="6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8" ht="12.75">
      <c r="A65" s="5"/>
      <c r="B65" s="5"/>
      <c r="C65" s="5"/>
      <c r="E65" s="5"/>
      <c r="F65" s="5"/>
      <c r="G65" s="5"/>
      <c r="H65" s="5"/>
    </row>
    <row r="66" spans="1:8" ht="12.75">
      <c r="A66" s="5"/>
      <c r="B66" s="5"/>
      <c r="C66" s="5"/>
      <c r="E66" s="5"/>
      <c r="F66" s="5"/>
      <c r="G66" s="5"/>
      <c r="H66" s="5"/>
    </row>
    <row r="67" spans="1:8" ht="12.75">
      <c r="A67" s="5"/>
      <c r="B67" s="5"/>
      <c r="C67" s="5"/>
      <c r="E67" s="5"/>
      <c r="F67" s="5"/>
      <c r="G67" s="5"/>
      <c r="H67" s="5"/>
    </row>
    <row r="68" spans="1:8" ht="12.75">
      <c r="A68" s="5"/>
      <c r="B68" s="5"/>
      <c r="C68" s="5"/>
      <c r="E68" s="5"/>
      <c r="F68" s="5"/>
      <c r="G68" s="5"/>
      <c r="H68" s="5"/>
    </row>
    <row r="69" spans="1:8" ht="12.75">
      <c r="A69" s="5"/>
      <c r="B69" s="5"/>
      <c r="C69" s="5"/>
      <c r="E69" s="5"/>
      <c r="F69" s="5"/>
      <c r="G69" s="5"/>
      <c r="H69" s="5"/>
    </row>
  </sheetData>
  <sheetProtection/>
  <mergeCells count="8">
    <mergeCell ref="A2:H2"/>
    <mergeCell ref="A3:B3"/>
    <mergeCell ref="F3:H3"/>
    <mergeCell ref="A1:H1"/>
    <mergeCell ref="G4:H4"/>
    <mergeCell ref="A12:H12"/>
    <mergeCell ref="A5:H5"/>
    <mergeCell ref="E9:F9"/>
  </mergeCells>
  <printOptions/>
  <pageMargins left="0.18" right="0.14" top="0.65" bottom="0.39" header="0.5" footer="0.19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0"/>
  <sheetViews>
    <sheetView view="pageBreakPreview" zoomScaleNormal="85" zoomScaleSheetLayoutView="100" zoomScalePageLayoutView="0" workbookViewId="0" topLeftCell="A1">
      <selection activeCell="A1" sqref="A1:H2"/>
    </sheetView>
  </sheetViews>
  <sheetFormatPr defaultColWidth="9.00390625" defaultRowHeight="12.75"/>
  <cols>
    <col min="1" max="1" width="16.00390625" style="0" customWidth="1"/>
    <col min="2" max="2" width="47.875" style="0" customWidth="1"/>
    <col min="4" max="4" width="23.25390625" style="28" customWidth="1"/>
    <col min="5" max="5" width="18.625" style="0" customWidth="1"/>
    <col min="6" max="6" width="19.75390625" style="0" customWidth="1"/>
    <col min="7" max="7" width="16.875" style="0" customWidth="1"/>
    <col min="8" max="8" width="18.375" style="0" customWidth="1"/>
  </cols>
  <sheetData>
    <row r="1" spans="1:8" ht="15.75">
      <c r="A1" s="121" t="s">
        <v>119</v>
      </c>
      <c r="B1" s="121"/>
      <c r="C1" s="121"/>
      <c r="D1" s="121"/>
      <c r="E1" s="121"/>
      <c r="F1" s="121"/>
      <c r="G1" s="121"/>
      <c r="H1" s="121"/>
    </row>
    <row r="2" spans="1:8" ht="27" customHeight="1">
      <c r="A2" s="118" t="s">
        <v>120</v>
      </c>
      <c r="B2" s="118"/>
      <c r="C2" s="118"/>
      <c r="D2" s="118"/>
      <c r="E2" s="118"/>
      <c r="F2" s="118"/>
      <c r="G2" s="118"/>
      <c r="H2" s="118"/>
    </row>
    <row r="3" spans="1:8" ht="15.75">
      <c r="A3" s="119"/>
      <c r="B3" s="119"/>
      <c r="C3" s="80"/>
      <c r="D3" s="80"/>
      <c r="E3" s="80"/>
      <c r="F3" s="120"/>
      <c r="G3" s="120"/>
      <c r="H3" s="120"/>
    </row>
    <row r="5" spans="1:8" s="80" customFormat="1" ht="39" customHeight="1">
      <c r="A5" s="127" t="s">
        <v>86</v>
      </c>
      <c r="B5" s="127"/>
      <c r="C5" s="127"/>
      <c r="D5" s="127"/>
      <c r="E5" s="127"/>
      <c r="F5" s="127"/>
      <c r="G5" s="127"/>
      <c r="H5" s="127"/>
    </row>
    <row r="6" spans="1:8" s="80" customFormat="1" ht="12.75">
      <c r="A6" s="30"/>
      <c r="B6" s="30"/>
      <c r="C6" s="30"/>
      <c r="D6" s="31"/>
      <c r="E6" s="30"/>
      <c r="F6" s="30"/>
      <c r="G6" s="30"/>
      <c r="H6" s="30"/>
    </row>
    <row r="7" spans="1:9" s="80" customFormat="1" ht="15.75">
      <c r="A7" s="88" t="s">
        <v>76</v>
      </c>
      <c r="B7" s="114" t="s">
        <v>98</v>
      </c>
      <c r="C7" s="114"/>
      <c r="D7" s="114"/>
      <c r="E7" s="114"/>
      <c r="F7" s="114"/>
      <c r="G7" s="114"/>
      <c r="H7" s="114"/>
      <c r="I7" s="114"/>
    </row>
    <row r="8" spans="1:9" s="80" customFormat="1" ht="15.75">
      <c r="A8" s="88" t="s">
        <v>78</v>
      </c>
      <c r="C8" s="89"/>
      <c r="D8" s="89"/>
      <c r="E8" s="89"/>
      <c r="F8" s="89"/>
      <c r="G8" s="89"/>
      <c r="H8" s="89"/>
      <c r="I8" s="89"/>
    </row>
    <row r="9" spans="1:9" s="80" customFormat="1" ht="15.75">
      <c r="A9" s="88" t="s">
        <v>79</v>
      </c>
      <c r="B9" s="90" t="s">
        <v>80</v>
      </c>
      <c r="D9" s="91"/>
      <c r="E9" s="129"/>
      <c r="F9" s="129"/>
      <c r="G9" s="92"/>
      <c r="H9" s="92"/>
      <c r="I9" s="92"/>
    </row>
    <row r="10" spans="1:8" ht="13.5" thickBot="1">
      <c r="A10" s="30"/>
      <c r="B10" s="30"/>
      <c r="C10" s="30"/>
      <c r="D10" s="31"/>
      <c r="E10" s="30"/>
      <c r="F10" s="30"/>
      <c r="G10" s="30"/>
      <c r="H10" s="30"/>
    </row>
    <row r="11" spans="1:18" ht="45.75" thickBot="1">
      <c r="A11" s="32" t="s">
        <v>41</v>
      </c>
      <c r="B11" s="33" t="s">
        <v>42</v>
      </c>
      <c r="C11" s="33" t="s">
        <v>44</v>
      </c>
      <c r="D11" s="34" t="s">
        <v>45</v>
      </c>
      <c r="E11" s="33" t="s">
        <v>46</v>
      </c>
      <c r="F11" s="33" t="s">
        <v>49</v>
      </c>
      <c r="G11" s="33" t="s">
        <v>43</v>
      </c>
      <c r="H11" s="35" t="s">
        <v>47</v>
      </c>
      <c r="I11" s="61"/>
      <c r="J11" s="61"/>
      <c r="K11" s="1"/>
      <c r="L11" s="1"/>
      <c r="M11" s="1"/>
      <c r="N11" s="1"/>
      <c r="O11" s="1"/>
      <c r="P11" s="1"/>
      <c r="Q11" s="1"/>
      <c r="R11" s="1"/>
    </row>
    <row r="12" spans="1:18" ht="15">
      <c r="A12" s="124"/>
      <c r="B12" s="125"/>
      <c r="C12" s="125"/>
      <c r="D12" s="125"/>
      <c r="E12" s="125"/>
      <c r="F12" s="125"/>
      <c r="G12" s="125"/>
      <c r="H12" s="126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7.25" customHeight="1">
      <c r="A13" s="36">
        <v>1</v>
      </c>
      <c r="B13" s="36" t="s">
        <v>26</v>
      </c>
      <c r="C13" s="109">
        <v>0.34112</v>
      </c>
      <c r="D13" s="37" t="s">
        <v>7</v>
      </c>
      <c r="E13" s="36" t="s">
        <v>19</v>
      </c>
      <c r="F13" s="36">
        <v>1</v>
      </c>
      <c r="G13" s="38">
        <f>1.44*C13*F13</f>
        <v>0.49121279999999995</v>
      </c>
      <c r="H13" s="36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7.25" customHeight="1">
      <c r="A14" s="36"/>
      <c r="B14" s="36" t="s">
        <v>26</v>
      </c>
      <c r="C14" s="36">
        <v>0.2</v>
      </c>
      <c r="D14" s="37" t="s">
        <v>93</v>
      </c>
      <c r="E14" s="36" t="s">
        <v>19</v>
      </c>
      <c r="F14" s="36">
        <v>1</v>
      </c>
      <c r="G14" s="38">
        <f>2.23*C14*F14</f>
        <v>0.446</v>
      </c>
      <c r="H14" s="36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4.25" customHeight="1">
      <c r="A15" s="39" t="s">
        <v>57</v>
      </c>
      <c r="B15" s="58" t="s">
        <v>27</v>
      </c>
      <c r="C15" s="40">
        <v>4</v>
      </c>
      <c r="D15" s="39" t="s">
        <v>28</v>
      </c>
      <c r="E15" s="40" t="s">
        <v>19</v>
      </c>
      <c r="F15" s="40">
        <v>1.67</v>
      </c>
      <c r="G15" s="41">
        <f>0.33*C15*F15</f>
        <v>2.2044</v>
      </c>
      <c r="H15" s="40" t="s">
        <v>10</v>
      </c>
      <c r="I15" s="60"/>
      <c r="J15" s="61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36">
        <v>3</v>
      </c>
      <c r="B16" s="40" t="s">
        <v>64</v>
      </c>
      <c r="C16" s="40">
        <v>0.3</v>
      </c>
      <c r="D16" s="39" t="s">
        <v>99</v>
      </c>
      <c r="E16" s="40" t="s">
        <v>19</v>
      </c>
      <c r="F16" s="40">
        <v>1.67</v>
      </c>
      <c r="G16" s="41">
        <f>4.86*C16*F16</f>
        <v>2.43486</v>
      </c>
      <c r="H16" s="40" t="s">
        <v>10</v>
      </c>
      <c r="I16" s="60"/>
      <c r="J16" s="61"/>
      <c r="K16" s="1"/>
      <c r="L16" s="1"/>
      <c r="M16" s="1"/>
      <c r="N16" s="1"/>
      <c r="O16" s="1"/>
      <c r="P16" s="1"/>
      <c r="Q16" s="1"/>
      <c r="R16" s="1"/>
    </row>
    <row r="17" spans="1:18" ht="15" customHeight="1">
      <c r="A17" s="36">
        <v>4</v>
      </c>
      <c r="B17" s="40" t="s">
        <v>60</v>
      </c>
      <c r="C17" s="40">
        <v>0.2</v>
      </c>
      <c r="D17" s="39" t="s">
        <v>61</v>
      </c>
      <c r="E17" s="40" t="s">
        <v>19</v>
      </c>
      <c r="F17" s="40">
        <v>1.67</v>
      </c>
      <c r="G17" s="41">
        <f>6.13*C17*F17</f>
        <v>2.04742</v>
      </c>
      <c r="H17" s="40" t="s">
        <v>10</v>
      </c>
      <c r="I17" s="60"/>
      <c r="J17" s="61"/>
      <c r="K17" s="1"/>
      <c r="L17" s="1"/>
      <c r="M17" s="1"/>
      <c r="N17" s="1"/>
      <c r="O17" s="1"/>
      <c r="P17" s="1"/>
      <c r="Q17" s="1"/>
      <c r="R17" s="1"/>
    </row>
    <row r="18" spans="1:18" ht="12.75">
      <c r="A18" s="36">
        <v>6</v>
      </c>
      <c r="B18" s="40" t="s">
        <v>29</v>
      </c>
      <c r="C18" s="42">
        <v>2</v>
      </c>
      <c r="D18" s="43" t="s">
        <v>30</v>
      </c>
      <c r="E18" s="40" t="s">
        <v>19</v>
      </c>
      <c r="F18" s="40">
        <v>1.67</v>
      </c>
      <c r="G18" s="46">
        <f>0.55*C18*F18</f>
        <v>1.837</v>
      </c>
      <c r="H18" s="40" t="s">
        <v>10</v>
      </c>
      <c r="I18" s="60"/>
      <c r="J18" s="61"/>
      <c r="K18" s="1"/>
      <c r="L18" s="1"/>
      <c r="M18" s="1"/>
      <c r="N18" s="1"/>
      <c r="O18" s="1"/>
      <c r="P18" s="1"/>
      <c r="Q18" s="1"/>
      <c r="R18" s="1"/>
    </row>
    <row r="19" spans="1:18" ht="12.75">
      <c r="A19" s="39" t="s">
        <v>69</v>
      </c>
      <c r="B19" s="44" t="s">
        <v>31</v>
      </c>
      <c r="C19" s="42">
        <v>0.54</v>
      </c>
      <c r="D19" s="43" t="s">
        <v>32</v>
      </c>
      <c r="E19" s="40" t="s">
        <v>19</v>
      </c>
      <c r="F19" s="40">
        <v>1</v>
      </c>
      <c r="G19" s="46">
        <f>8.55*C19*F19</f>
        <v>4.617000000000001</v>
      </c>
      <c r="H19" s="42"/>
      <c r="I19" s="61"/>
      <c r="J19" s="60"/>
      <c r="K19" s="1"/>
      <c r="L19" s="1"/>
      <c r="M19" s="1"/>
      <c r="N19" s="1"/>
      <c r="O19" s="1"/>
      <c r="P19" s="1"/>
      <c r="Q19" s="1"/>
      <c r="R19" s="1"/>
    </row>
    <row r="20" spans="1:18" ht="12.75">
      <c r="A20" s="39" t="s">
        <v>70</v>
      </c>
      <c r="B20" s="44" t="s">
        <v>33</v>
      </c>
      <c r="C20" s="42">
        <v>6</v>
      </c>
      <c r="D20" s="43" t="s">
        <v>34</v>
      </c>
      <c r="E20" s="40" t="s">
        <v>19</v>
      </c>
      <c r="F20" s="40">
        <v>1</v>
      </c>
      <c r="G20" s="46">
        <f>0.22*C20*F20</f>
        <v>1.32</v>
      </c>
      <c r="H20" s="42"/>
      <c r="I20" s="61"/>
      <c r="J20" s="60"/>
      <c r="K20" s="1"/>
      <c r="L20" s="1"/>
      <c r="M20" s="1"/>
      <c r="N20" s="1"/>
      <c r="O20" s="1"/>
      <c r="P20" s="1"/>
      <c r="Q20" s="1"/>
      <c r="R20" s="1"/>
    </row>
    <row r="21" spans="1:18" ht="25.5">
      <c r="A21" s="39" t="s">
        <v>71</v>
      </c>
      <c r="B21" s="44" t="s">
        <v>35</v>
      </c>
      <c r="C21" s="42">
        <v>2</v>
      </c>
      <c r="D21" s="45" t="s">
        <v>54</v>
      </c>
      <c r="E21" s="40" t="s">
        <v>19</v>
      </c>
      <c r="F21" s="40">
        <v>1</v>
      </c>
      <c r="G21" s="46">
        <f>0.63*C21*F21</f>
        <v>1.26</v>
      </c>
      <c r="H21" s="42"/>
      <c r="I21" s="61"/>
      <c r="J21" s="60"/>
      <c r="K21" s="1"/>
      <c r="L21" s="1"/>
      <c r="M21" s="1"/>
      <c r="N21" s="1"/>
      <c r="O21" s="1"/>
      <c r="P21" s="1"/>
      <c r="Q21" s="1"/>
      <c r="R21" s="1"/>
    </row>
    <row r="22" spans="1:18" ht="12.75">
      <c r="A22" s="36">
        <v>12</v>
      </c>
      <c r="B22" s="44" t="s">
        <v>36</v>
      </c>
      <c r="C22" s="42">
        <v>1</v>
      </c>
      <c r="D22" s="45" t="s">
        <v>37</v>
      </c>
      <c r="E22" s="40" t="s">
        <v>19</v>
      </c>
      <c r="F22" s="40">
        <v>1</v>
      </c>
      <c r="G22" s="46">
        <f>0.11*C22*F22</f>
        <v>0.11</v>
      </c>
      <c r="H22" s="42"/>
      <c r="I22" s="61"/>
      <c r="J22" s="61"/>
      <c r="K22" s="1"/>
      <c r="L22" s="1"/>
      <c r="M22" s="1"/>
      <c r="N22" s="1"/>
      <c r="O22" s="1"/>
      <c r="P22" s="1"/>
      <c r="Q22" s="1"/>
      <c r="R22" s="1"/>
    </row>
    <row r="23" spans="1:18" ht="12.75">
      <c r="A23" s="39" t="s">
        <v>72</v>
      </c>
      <c r="B23" s="44" t="s">
        <v>2</v>
      </c>
      <c r="C23" s="42">
        <v>1</v>
      </c>
      <c r="D23" s="43" t="s">
        <v>1</v>
      </c>
      <c r="E23" s="40" t="s">
        <v>19</v>
      </c>
      <c r="F23" s="40">
        <v>1</v>
      </c>
      <c r="G23" s="46">
        <f>0.21*C23*F23</f>
        <v>0.21</v>
      </c>
      <c r="H23" s="42"/>
      <c r="I23" s="61"/>
      <c r="J23" s="60"/>
      <c r="K23" s="1"/>
      <c r="L23" s="1"/>
      <c r="M23" s="1"/>
      <c r="N23" s="1"/>
      <c r="O23" s="1"/>
      <c r="P23" s="1"/>
      <c r="Q23" s="1"/>
      <c r="R23" s="1"/>
    </row>
    <row r="24" spans="1:18" ht="12.75">
      <c r="A24" s="39" t="s">
        <v>73</v>
      </c>
      <c r="B24" s="40" t="s">
        <v>8</v>
      </c>
      <c r="C24" s="42">
        <v>0.54</v>
      </c>
      <c r="D24" s="43" t="s">
        <v>9</v>
      </c>
      <c r="E24" s="42"/>
      <c r="F24" s="42"/>
      <c r="G24" s="42">
        <f>0.78*C24</f>
        <v>0.4212</v>
      </c>
      <c r="H24" s="42"/>
      <c r="I24" s="61"/>
      <c r="J24" s="60"/>
      <c r="K24" s="1"/>
      <c r="L24" s="1"/>
      <c r="M24" s="1"/>
      <c r="N24" s="1"/>
      <c r="O24" s="1"/>
      <c r="P24" s="1"/>
      <c r="Q24" s="1"/>
      <c r="R24" s="1"/>
    </row>
    <row r="25" spans="1:18" ht="12.75">
      <c r="A25" s="36">
        <v>16</v>
      </c>
      <c r="B25" s="44" t="s">
        <v>3</v>
      </c>
      <c r="C25" s="42">
        <v>1</v>
      </c>
      <c r="D25" s="45" t="s">
        <v>4</v>
      </c>
      <c r="E25" s="40" t="s">
        <v>19</v>
      </c>
      <c r="F25" s="40">
        <v>1</v>
      </c>
      <c r="G25" s="46">
        <f>0.62*C25*F25</f>
        <v>0.62</v>
      </c>
      <c r="H25" s="42"/>
      <c r="I25" s="61"/>
      <c r="J25" s="60"/>
      <c r="K25" s="1"/>
      <c r="L25" s="1"/>
      <c r="M25" s="1"/>
      <c r="N25" s="1"/>
      <c r="O25" s="1"/>
      <c r="P25" s="1"/>
      <c r="Q25" s="1"/>
      <c r="R25" s="1"/>
    </row>
    <row r="26" spans="1:18" ht="12.75">
      <c r="A26" s="39" t="s">
        <v>74</v>
      </c>
      <c r="B26" s="40" t="s">
        <v>38</v>
      </c>
      <c r="C26" s="42">
        <v>1</v>
      </c>
      <c r="D26" s="43" t="s">
        <v>5</v>
      </c>
      <c r="E26" s="42"/>
      <c r="F26" s="42">
        <v>1</v>
      </c>
      <c r="G26" s="46">
        <f>0.08*C26*F26</f>
        <v>0.08</v>
      </c>
      <c r="H26" s="42"/>
      <c r="I26" s="61"/>
      <c r="J26" s="60"/>
      <c r="K26" s="1"/>
      <c r="L26" s="1"/>
      <c r="M26" s="1"/>
      <c r="N26" s="1"/>
      <c r="O26" s="1"/>
      <c r="P26" s="1"/>
      <c r="Q26" s="1"/>
      <c r="R26" s="1"/>
    </row>
    <row r="27" spans="1:18" ht="12.75">
      <c r="A27" s="36"/>
      <c r="B27" s="40"/>
      <c r="C27" s="42"/>
      <c r="D27" s="43"/>
      <c r="E27" s="42"/>
      <c r="F27" s="42"/>
      <c r="G27" s="42"/>
      <c r="H27" s="42"/>
      <c r="I27" s="61"/>
      <c r="J27" s="61"/>
      <c r="K27" s="1"/>
      <c r="L27" s="1"/>
      <c r="M27" s="1"/>
      <c r="N27" s="1"/>
      <c r="O27" s="1"/>
      <c r="P27" s="1"/>
      <c r="Q27" s="1"/>
      <c r="R27" s="1"/>
    </row>
    <row r="28" spans="1:18" ht="12.75">
      <c r="A28" s="39"/>
      <c r="B28" s="40"/>
      <c r="C28" s="40"/>
      <c r="D28" s="39"/>
      <c r="E28" s="40"/>
      <c r="F28" s="40"/>
      <c r="G28" s="40"/>
      <c r="H28" s="40"/>
      <c r="I28" s="61"/>
      <c r="J28" s="61"/>
      <c r="K28" s="1"/>
      <c r="L28" s="1"/>
      <c r="M28" s="1"/>
      <c r="N28" s="1"/>
      <c r="O28" s="1"/>
      <c r="P28" s="1"/>
      <c r="Q28" s="1"/>
      <c r="R28" s="1"/>
    </row>
    <row r="29" spans="1:18" ht="12.75">
      <c r="A29" s="40"/>
      <c r="B29" s="40" t="s">
        <v>48</v>
      </c>
      <c r="C29" s="40"/>
      <c r="D29" s="39"/>
      <c r="E29" s="40"/>
      <c r="F29" s="40"/>
      <c r="G29" s="41">
        <f>SUM(G13:G28)</f>
        <v>18.0990928</v>
      </c>
      <c r="H29" s="40"/>
      <c r="I29" s="60"/>
      <c r="J29" s="61"/>
      <c r="K29" s="1"/>
      <c r="L29" s="1"/>
      <c r="M29" s="1"/>
      <c r="N29" s="1"/>
      <c r="O29" s="1"/>
      <c r="P29" s="1"/>
      <c r="Q29" s="1"/>
      <c r="R29" s="1"/>
    </row>
    <row r="30" spans="1:18" ht="25.5">
      <c r="A30" s="54">
        <v>18</v>
      </c>
      <c r="B30" s="44" t="s">
        <v>90</v>
      </c>
      <c r="C30" s="64"/>
      <c r="D30" s="39" t="s">
        <v>51</v>
      </c>
      <c r="E30" s="64"/>
      <c r="F30" s="64"/>
      <c r="G30" s="41">
        <v>847.46</v>
      </c>
      <c r="H30" s="64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25.5">
      <c r="A31" s="39" t="s">
        <v>114</v>
      </c>
      <c r="B31" s="44" t="s">
        <v>115</v>
      </c>
      <c r="C31" s="64"/>
      <c r="D31" s="39" t="s">
        <v>51</v>
      </c>
      <c r="E31" s="64"/>
      <c r="F31" s="64"/>
      <c r="G31" s="41">
        <v>847.46</v>
      </c>
      <c r="H31" s="40"/>
      <c r="I31" s="1"/>
      <c r="J31" s="59"/>
      <c r="K31" s="1"/>
      <c r="L31" s="1"/>
      <c r="M31" s="1"/>
      <c r="N31" s="1"/>
      <c r="O31" s="1"/>
      <c r="P31" s="1"/>
      <c r="Q31" s="1"/>
      <c r="R31" s="1"/>
    </row>
    <row r="32" spans="1:18" ht="13.5" thickBot="1">
      <c r="A32" s="72">
        <v>20</v>
      </c>
      <c r="B32" s="73" t="s">
        <v>24</v>
      </c>
      <c r="C32" s="72"/>
      <c r="D32" s="74"/>
      <c r="E32" s="72"/>
      <c r="F32" s="72"/>
      <c r="G32" s="75">
        <f>G29*429+G30+G31</f>
        <v>9459.4308112</v>
      </c>
      <c r="H32" s="72" t="s">
        <v>40</v>
      </c>
      <c r="I32" s="59"/>
      <c r="J32" s="59"/>
      <c r="K32" s="1"/>
      <c r="L32" s="1"/>
      <c r="M32" s="1"/>
      <c r="N32" s="1"/>
      <c r="O32" s="1"/>
      <c r="P32" s="1"/>
      <c r="Q32" s="1"/>
      <c r="R32" s="1"/>
    </row>
    <row r="33" spans="1:18" ht="12.75">
      <c r="A33" s="68"/>
      <c r="B33" s="76"/>
      <c r="C33" s="69"/>
      <c r="D33" s="70"/>
      <c r="E33" s="69"/>
      <c r="F33" s="69"/>
      <c r="G33" s="71"/>
      <c r="H33" s="68"/>
      <c r="I33" s="59"/>
      <c r="J33" s="59"/>
      <c r="K33" s="1"/>
      <c r="L33" s="1"/>
      <c r="M33" s="1"/>
      <c r="N33" s="1"/>
      <c r="O33" s="1"/>
      <c r="P33" s="1"/>
      <c r="Q33" s="1"/>
      <c r="R33" s="1"/>
    </row>
    <row r="34" spans="1:18" ht="12.75">
      <c r="A34" s="54"/>
      <c r="B34" s="42"/>
      <c r="C34" s="42"/>
      <c r="D34" s="43"/>
      <c r="E34" s="42"/>
      <c r="F34" s="42"/>
      <c r="G34" s="77"/>
      <c r="H34" s="47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3.5" thickBot="1">
      <c r="A35" s="48"/>
      <c r="B35" s="49" t="s">
        <v>25</v>
      </c>
      <c r="C35" s="50"/>
      <c r="D35" s="51"/>
      <c r="E35" s="50"/>
      <c r="F35" s="50"/>
      <c r="G35" s="52">
        <f>G32*1.18</f>
        <v>11162.128357216</v>
      </c>
      <c r="H35" s="47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53"/>
      <c r="B36" s="54"/>
      <c r="C36" s="54"/>
      <c r="D36" s="53"/>
      <c r="E36" s="54"/>
      <c r="F36" s="54"/>
      <c r="G36" s="54"/>
      <c r="H36" s="54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54"/>
      <c r="B37" s="54"/>
      <c r="C37" s="54"/>
      <c r="D37" s="53"/>
      <c r="E37" s="54"/>
      <c r="F37" s="54"/>
      <c r="G37" s="54"/>
      <c r="H37" s="54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s="80" customFormat="1" ht="25.5" customHeight="1">
      <c r="A38" s="9"/>
      <c r="B38" s="122"/>
      <c r="C38" s="122"/>
      <c r="D38" s="122"/>
      <c r="E38" s="105"/>
      <c r="F38" s="105"/>
      <c r="G38" s="106"/>
      <c r="H38" s="9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1:18" ht="12.75">
      <c r="A39" s="54"/>
      <c r="B39" s="54"/>
      <c r="C39" s="54"/>
      <c r="D39" s="53"/>
      <c r="E39" s="54"/>
      <c r="F39" s="54"/>
      <c r="G39" s="54"/>
      <c r="H39" s="55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54"/>
      <c r="B40" s="54"/>
      <c r="C40" s="54"/>
      <c r="D40" s="53"/>
      <c r="E40" s="54"/>
      <c r="F40" s="54"/>
      <c r="G40" s="57"/>
      <c r="H40" s="5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8">
      <c r="A41" s="54"/>
      <c r="B41" s="54"/>
      <c r="C41" s="54"/>
      <c r="D41" s="53"/>
      <c r="E41" s="54"/>
      <c r="F41" s="62"/>
      <c r="G41" s="63"/>
      <c r="H41" s="5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55"/>
      <c r="B42" s="55"/>
      <c r="C42" s="55"/>
      <c r="D42" s="56"/>
      <c r="E42" s="55"/>
      <c r="F42" s="55"/>
      <c r="G42" s="55"/>
      <c r="H42" s="55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54"/>
      <c r="B43" s="54"/>
      <c r="C43" s="54"/>
      <c r="D43" s="53"/>
      <c r="E43" s="54"/>
      <c r="F43" s="54"/>
      <c r="G43" s="54"/>
      <c r="H43" s="54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54"/>
      <c r="B44" s="54"/>
      <c r="C44" s="54"/>
      <c r="D44" s="53"/>
      <c r="E44" s="54"/>
      <c r="F44" s="54"/>
      <c r="G44" s="54"/>
      <c r="H44" s="54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55"/>
      <c r="B45" s="55"/>
      <c r="C45" s="55"/>
      <c r="D45" s="56"/>
      <c r="E45" s="55"/>
      <c r="F45" s="55"/>
      <c r="G45" s="55"/>
      <c r="H45" s="55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6"/>
      <c r="B46" s="6"/>
      <c r="C46" s="6"/>
      <c r="D46" s="8"/>
      <c r="E46" s="6"/>
      <c r="F46" s="6"/>
      <c r="G46" s="6"/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6"/>
      <c r="B47" s="6"/>
      <c r="C47" s="6"/>
      <c r="D47" s="8"/>
      <c r="E47" s="6"/>
      <c r="F47" s="6"/>
      <c r="G47" s="6"/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">
      <c r="A48" s="11"/>
      <c r="B48" s="11"/>
      <c r="C48" s="11"/>
      <c r="D48" s="27"/>
      <c r="E48" s="11"/>
      <c r="F48" s="11"/>
      <c r="G48" s="12"/>
      <c r="H48" s="1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6"/>
      <c r="B49" s="6"/>
      <c r="C49" s="6"/>
      <c r="D49" s="8"/>
      <c r="E49" s="6"/>
      <c r="F49" s="6"/>
      <c r="G49" s="6"/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6"/>
      <c r="B50" s="6"/>
      <c r="C50" s="6"/>
      <c r="D50" s="8"/>
      <c r="E50" s="6"/>
      <c r="F50" s="6"/>
      <c r="G50" s="6"/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6"/>
      <c r="B51" s="6"/>
      <c r="C51" s="6"/>
      <c r="D51" s="8"/>
      <c r="E51" s="6"/>
      <c r="F51" s="6"/>
      <c r="G51" s="6"/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6"/>
      <c r="B52" s="6"/>
      <c r="C52" s="6"/>
      <c r="D52" s="8"/>
      <c r="E52" s="6"/>
      <c r="F52" s="6"/>
      <c r="G52" s="6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6"/>
      <c r="B53" s="6"/>
      <c r="C53" s="6"/>
      <c r="D53" s="8"/>
      <c r="E53" s="6"/>
      <c r="F53" s="6"/>
      <c r="G53" s="6"/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6"/>
      <c r="B54" s="6"/>
      <c r="C54" s="6"/>
      <c r="D54" s="8"/>
      <c r="E54" s="6"/>
      <c r="F54" s="6"/>
      <c r="G54" s="6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6"/>
      <c r="B55" s="6"/>
      <c r="C55" s="6"/>
      <c r="D55" s="8"/>
      <c r="E55" s="6"/>
      <c r="F55" s="6"/>
      <c r="G55" s="6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6"/>
      <c r="B56" s="6"/>
      <c r="C56" s="6"/>
      <c r="D56" s="8"/>
      <c r="E56" s="6"/>
      <c r="F56" s="6"/>
      <c r="G56" s="6"/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6"/>
      <c r="B57" s="6"/>
      <c r="C57" s="6"/>
      <c r="D57" s="8"/>
      <c r="E57" s="6"/>
      <c r="F57" s="6"/>
      <c r="G57" s="6"/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6"/>
      <c r="B58" s="6"/>
      <c r="C58" s="6"/>
      <c r="D58" s="8"/>
      <c r="E58" s="6"/>
      <c r="F58" s="6"/>
      <c r="G58" s="6"/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6"/>
      <c r="B59" s="6"/>
      <c r="C59" s="6"/>
      <c r="D59" s="8"/>
      <c r="E59" s="6"/>
      <c r="F59" s="6"/>
      <c r="G59" s="6"/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6"/>
      <c r="B60" s="6"/>
      <c r="C60" s="6"/>
      <c r="D60" s="8"/>
      <c r="E60" s="6"/>
      <c r="F60" s="6"/>
      <c r="G60" s="6"/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6"/>
      <c r="B61" s="6"/>
      <c r="C61" s="6"/>
      <c r="D61" s="8"/>
      <c r="E61" s="6"/>
      <c r="F61" s="6"/>
      <c r="G61" s="6"/>
      <c r="H61" s="6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6"/>
      <c r="B62" s="6"/>
      <c r="C62" s="6"/>
      <c r="D62" s="8"/>
      <c r="E62" s="6"/>
      <c r="F62" s="6"/>
      <c r="G62" s="6"/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6"/>
      <c r="B63" s="6"/>
      <c r="C63" s="6"/>
      <c r="D63" s="8"/>
      <c r="E63" s="6"/>
      <c r="F63" s="6"/>
      <c r="G63" s="6"/>
      <c r="H63" s="6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6"/>
      <c r="B64" s="6"/>
      <c r="C64" s="6"/>
      <c r="D64" s="8"/>
      <c r="E64" s="6"/>
      <c r="F64" s="6"/>
      <c r="G64" s="6"/>
      <c r="H64" s="6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2.75">
      <c r="A65" s="7"/>
      <c r="B65" s="7"/>
      <c r="C65" s="7"/>
      <c r="D65" s="29"/>
      <c r="E65" s="7"/>
      <c r="F65" s="7"/>
      <c r="G65" s="7"/>
      <c r="H65" s="6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8" ht="12.75">
      <c r="A66" s="5"/>
      <c r="B66" s="5"/>
      <c r="C66" s="5"/>
      <c r="E66" s="5"/>
      <c r="F66" s="5"/>
      <c r="G66" s="5"/>
      <c r="H66" s="5"/>
    </row>
    <row r="67" spans="1:8" ht="12.75">
      <c r="A67" s="5"/>
      <c r="B67" s="5"/>
      <c r="C67" s="5"/>
      <c r="E67" s="5"/>
      <c r="F67" s="5"/>
      <c r="G67" s="5"/>
      <c r="H67" s="5"/>
    </row>
    <row r="68" spans="1:8" ht="12.75">
      <c r="A68" s="5"/>
      <c r="B68" s="5"/>
      <c r="C68" s="5"/>
      <c r="E68" s="5"/>
      <c r="F68" s="5"/>
      <c r="G68" s="5"/>
      <c r="H68" s="5"/>
    </row>
    <row r="69" spans="1:8" ht="12.75">
      <c r="A69" s="5"/>
      <c r="B69" s="5"/>
      <c r="C69" s="5"/>
      <c r="E69" s="5"/>
      <c r="F69" s="5"/>
      <c r="G69" s="5"/>
      <c r="H69" s="5"/>
    </row>
    <row r="70" spans="1:8" ht="12.75">
      <c r="A70" s="5"/>
      <c r="B70" s="5"/>
      <c r="C70" s="5"/>
      <c r="E70" s="5"/>
      <c r="F70" s="5"/>
      <c r="G70" s="5"/>
      <c r="H70" s="5"/>
    </row>
  </sheetData>
  <sheetProtection/>
  <mergeCells count="8">
    <mergeCell ref="A2:H2"/>
    <mergeCell ref="A3:B3"/>
    <mergeCell ref="F3:H3"/>
    <mergeCell ref="A1:H1"/>
    <mergeCell ref="B38:D38"/>
    <mergeCell ref="A12:H12"/>
    <mergeCell ref="A5:H5"/>
    <mergeCell ref="E9:F9"/>
  </mergeCells>
  <printOptions/>
  <pageMargins left="0.34" right="0.25" top="0.39" bottom="0.54" header="0.28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9"/>
  <sheetViews>
    <sheetView view="pageBreakPreview" zoomScaleNormal="85" zoomScaleSheetLayoutView="100" zoomScalePageLayoutView="0" workbookViewId="0" topLeftCell="A7">
      <selection activeCell="D31" sqref="D31"/>
    </sheetView>
  </sheetViews>
  <sheetFormatPr defaultColWidth="9.00390625" defaultRowHeight="12.75"/>
  <cols>
    <col min="1" max="1" width="16.00390625" style="0" customWidth="1"/>
    <col min="2" max="2" width="47.875" style="0" customWidth="1"/>
    <col min="4" max="4" width="23.25390625" style="28" customWidth="1"/>
    <col min="5" max="5" width="18.625" style="0" customWidth="1"/>
    <col min="6" max="6" width="19.75390625" style="0" customWidth="1"/>
    <col min="7" max="7" width="16.875" style="0" customWidth="1"/>
    <col min="8" max="8" width="18.375" style="0" customWidth="1"/>
  </cols>
  <sheetData>
    <row r="1" spans="1:8" ht="15.75">
      <c r="A1" s="121" t="s">
        <v>119</v>
      </c>
      <c r="B1" s="121"/>
      <c r="C1" s="121"/>
      <c r="D1" s="121"/>
      <c r="E1" s="121"/>
      <c r="F1" s="121"/>
      <c r="G1" s="121"/>
      <c r="H1" s="121"/>
    </row>
    <row r="2" spans="1:8" ht="30.75" customHeight="1">
      <c r="A2" s="118" t="s">
        <v>120</v>
      </c>
      <c r="B2" s="118"/>
      <c r="C2" s="118"/>
      <c r="D2" s="118"/>
      <c r="E2" s="118"/>
      <c r="F2" s="118"/>
      <c r="G2" s="118"/>
      <c r="H2" s="118"/>
    </row>
    <row r="3" spans="1:8" ht="15.75">
      <c r="A3" s="119"/>
      <c r="B3" s="119"/>
      <c r="C3" s="80"/>
      <c r="D3" s="80"/>
      <c r="E3" s="80"/>
      <c r="F3" s="120"/>
      <c r="G3" s="120"/>
      <c r="H3" s="120"/>
    </row>
    <row r="5" spans="1:8" s="80" customFormat="1" ht="34.5" customHeight="1">
      <c r="A5" s="127" t="s">
        <v>86</v>
      </c>
      <c r="B5" s="127"/>
      <c r="C5" s="127"/>
      <c r="D5" s="127"/>
      <c r="E5" s="127"/>
      <c r="F5" s="127"/>
      <c r="G5" s="127"/>
      <c r="H5" s="127"/>
    </row>
    <row r="6" spans="1:8" s="80" customFormat="1" ht="15" customHeight="1">
      <c r="A6" s="30"/>
      <c r="B6" s="30"/>
      <c r="C6" s="30"/>
      <c r="D6" s="31"/>
      <c r="E6" s="30"/>
      <c r="F6" s="30"/>
      <c r="G6" s="30"/>
      <c r="H6" s="30"/>
    </row>
    <row r="7" spans="1:9" s="80" customFormat="1" ht="15.75">
      <c r="A7" s="88" t="s">
        <v>76</v>
      </c>
      <c r="B7" s="114" t="s">
        <v>94</v>
      </c>
      <c r="C7" s="114"/>
      <c r="D7" s="114"/>
      <c r="E7" s="114"/>
      <c r="F7" s="114"/>
      <c r="G7" s="114"/>
      <c r="H7" s="114"/>
      <c r="I7" s="114"/>
    </row>
    <row r="8" spans="1:9" s="80" customFormat="1" ht="15.75">
      <c r="A8" s="88" t="s">
        <v>78</v>
      </c>
      <c r="C8" s="89"/>
      <c r="D8" s="89"/>
      <c r="E8" s="89"/>
      <c r="F8" s="89"/>
      <c r="G8" s="89"/>
      <c r="H8" s="89"/>
      <c r="I8" s="89"/>
    </row>
    <row r="9" spans="1:9" s="80" customFormat="1" ht="15.75">
      <c r="A9" s="88" t="s">
        <v>79</v>
      </c>
      <c r="B9" s="90" t="s">
        <v>80</v>
      </c>
      <c r="D9" s="91"/>
      <c r="E9" s="129"/>
      <c r="F9" s="129"/>
      <c r="G9" s="92"/>
      <c r="H9" s="92"/>
      <c r="I9" s="92"/>
    </row>
    <row r="10" spans="1:8" ht="13.5" thickBot="1">
      <c r="A10" s="30"/>
      <c r="B10" s="30"/>
      <c r="C10" s="30"/>
      <c r="D10" s="31"/>
      <c r="E10" s="30"/>
      <c r="F10" s="30"/>
      <c r="G10" s="30"/>
      <c r="H10" s="30"/>
    </row>
    <row r="11" spans="1:18" ht="45.75" thickBot="1">
      <c r="A11" s="32" t="s">
        <v>41</v>
      </c>
      <c r="B11" s="33" t="s">
        <v>42</v>
      </c>
      <c r="C11" s="33" t="s">
        <v>44</v>
      </c>
      <c r="D11" s="34" t="s">
        <v>45</v>
      </c>
      <c r="E11" s="33" t="s">
        <v>46</v>
      </c>
      <c r="F11" s="33" t="s">
        <v>49</v>
      </c>
      <c r="G11" s="33" t="s">
        <v>43</v>
      </c>
      <c r="H11" s="35" t="s">
        <v>47</v>
      </c>
      <c r="I11" s="61" t="s">
        <v>50</v>
      </c>
      <c r="J11" s="61" t="s">
        <v>52</v>
      </c>
      <c r="K11" s="1"/>
      <c r="L11" s="1"/>
      <c r="M11" s="1"/>
      <c r="N11" s="1"/>
      <c r="O11" s="1"/>
      <c r="P11" s="1"/>
      <c r="Q11" s="1"/>
      <c r="R11" s="1"/>
    </row>
    <row r="12" spans="1:18" ht="15">
      <c r="A12" s="124"/>
      <c r="B12" s="125"/>
      <c r="C12" s="125"/>
      <c r="D12" s="125"/>
      <c r="E12" s="125"/>
      <c r="F12" s="125"/>
      <c r="G12" s="125"/>
      <c r="H12" s="126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7.25" customHeight="1">
      <c r="A13" s="36">
        <v>1</v>
      </c>
      <c r="B13" s="36" t="s">
        <v>26</v>
      </c>
      <c r="C13" s="36">
        <v>1.8</v>
      </c>
      <c r="D13" s="37" t="s">
        <v>93</v>
      </c>
      <c r="E13" s="36" t="s">
        <v>19</v>
      </c>
      <c r="F13" s="36">
        <v>1</v>
      </c>
      <c r="G13" s="38">
        <f>2.23*C13*F13</f>
        <v>4.014</v>
      </c>
      <c r="H13" s="36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4.25" customHeight="1">
      <c r="A14" s="39" t="s">
        <v>57</v>
      </c>
      <c r="B14" s="58" t="s">
        <v>27</v>
      </c>
      <c r="C14" s="40">
        <v>2</v>
      </c>
      <c r="D14" s="39" t="s">
        <v>28</v>
      </c>
      <c r="E14" s="40" t="s">
        <v>19</v>
      </c>
      <c r="F14" s="40">
        <v>1.67</v>
      </c>
      <c r="G14" s="41">
        <f>0.33*C14*F14</f>
        <v>1.1022</v>
      </c>
      <c r="H14" s="40" t="s">
        <v>10</v>
      </c>
      <c r="I14" s="60">
        <f>G14</f>
        <v>1.1022</v>
      </c>
      <c r="J14" s="61"/>
      <c r="K14" s="1"/>
      <c r="L14" s="1"/>
      <c r="M14" s="1"/>
      <c r="N14" s="1"/>
      <c r="O14" s="1"/>
      <c r="P14" s="1"/>
      <c r="Q14" s="1"/>
      <c r="R14" s="1"/>
    </row>
    <row r="15" spans="1:18" ht="15" customHeight="1">
      <c r="A15" s="36">
        <v>3</v>
      </c>
      <c r="B15" s="40" t="s">
        <v>60</v>
      </c>
      <c r="C15" s="40">
        <v>1.8</v>
      </c>
      <c r="D15" s="39" t="s">
        <v>61</v>
      </c>
      <c r="E15" s="40" t="s">
        <v>19</v>
      </c>
      <c r="F15" s="40">
        <v>1.67</v>
      </c>
      <c r="G15" s="41">
        <f>6.13*C15*F15</f>
        <v>18.42678</v>
      </c>
      <c r="H15" s="40" t="s">
        <v>10</v>
      </c>
      <c r="I15" s="60">
        <f>G15</f>
        <v>18.42678</v>
      </c>
      <c r="J15" s="61"/>
      <c r="K15" s="1"/>
      <c r="L15" s="1"/>
      <c r="M15" s="1"/>
      <c r="N15" s="1"/>
      <c r="O15" s="1"/>
      <c r="P15" s="1"/>
      <c r="Q15" s="1"/>
      <c r="R15" s="1"/>
    </row>
    <row r="16" spans="1:18" ht="15" customHeight="1">
      <c r="A16" s="36">
        <v>4</v>
      </c>
      <c r="B16" s="40" t="s">
        <v>66</v>
      </c>
      <c r="C16" s="42">
        <v>1</v>
      </c>
      <c r="D16" s="43" t="s">
        <v>67</v>
      </c>
      <c r="E16" s="40"/>
      <c r="F16" s="40">
        <v>1.67</v>
      </c>
      <c r="G16" s="46">
        <f>2.5*F16*C16</f>
        <v>4.175</v>
      </c>
      <c r="H16" s="40" t="s">
        <v>10</v>
      </c>
      <c r="I16" s="60"/>
      <c r="J16" s="61"/>
      <c r="K16" s="1"/>
      <c r="L16" s="1"/>
      <c r="M16" s="1"/>
      <c r="N16" s="1"/>
      <c r="O16" s="1"/>
      <c r="P16" s="1"/>
      <c r="Q16" s="1"/>
      <c r="R16" s="1"/>
    </row>
    <row r="17" spans="1:18" ht="15" customHeight="1">
      <c r="A17" s="39" t="s">
        <v>68</v>
      </c>
      <c r="B17" s="40" t="s">
        <v>64</v>
      </c>
      <c r="C17" s="42"/>
      <c r="D17" s="43" t="s">
        <v>65</v>
      </c>
      <c r="E17" s="40"/>
      <c r="F17" s="40">
        <v>1.67</v>
      </c>
      <c r="G17" s="46">
        <f>4.86*C17*F17</f>
        <v>0</v>
      </c>
      <c r="H17" s="42"/>
      <c r="I17" s="60"/>
      <c r="J17" s="61"/>
      <c r="K17" s="1"/>
      <c r="L17" s="1"/>
      <c r="M17" s="1"/>
      <c r="N17" s="1"/>
      <c r="O17" s="1"/>
      <c r="P17" s="1"/>
      <c r="Q17" s="1"/>
      <c r="R17" s="1"/>
    </row>
    <row r="18" spans="1:18" ht="12.75">
      <c r="A18" s="36">
        <v>6</v>
      </c>
      <c r="B18" s="40" t="s">
        <v>29</v>
      </c>
      <c r="C18" s="42">
        <v>4</v>
      </c>
      <c r="D18" s="43" t="s">
        <v>30</v>
      </c>
      <c r="E18" s="40" t="s">
        <v>19</v>
      </c>
      <c r="F18" s="40">
        <v>1.67</v>
      </c>
      <c r="G18" s="46">
        <f>0.55*C18*F18</f>
        <v>3.674</v>
      </c>
      <c r="H18" s="42"/>
      <c r="I18" s="60">
        <f>G18</f>
        <v>3.674</v>
      </c>
      <c r="J18" s="61"/>
      <c r="K18" s="1"/>
      <c r="L18" s="1"/>
      <c r="M18" s="1"/>
      <c r="N18" s="1"/>
      <c r="O18" s="1"/>
      <c r="P18" s="1"/>
      <c r="Q18" s="1"/>
      <c r="R18" s="1"/>
    </row>
    <row r="19" spans="1:18" ht="12.75">
      <c r="A19" s="39" t="s">
        <v>69</v>
      </c>
      <c r="B19" s="44" t="s">
        <v>31</v>
      </c>
      <c r="C19" s="42">
        <v>1.8</v>
      </c>
      <c r="D19" s="43" t="s">
        <v>32</v>
      </c>
      <c r="E19" s="40" t="s">
        <v>19</v>
      </c>
      <c r="F19" s="40">
        <v>1</v>
      </c>
      <c r="G19" s="46">
        <f>8.55*C19*F19</f>
        <v>15.390000000000002</v>
      </c>
      <c r="H19" s="42"/>
      <c r="I19" s="61"/>
      <c r="J19" s="60">
        <f>G19</f>
        <v>15.390000000000002</v>
      </c>
      <c r="K19" s="1"/>
      <c r="L19" s="1"/>
      <c r="M19" s="1"/>
      <c r="N19" s="1"/>
      <c r="O19" s="1"/>
      <c r="P19" s="1"/>
      <c r="Q19" s="1"/>
      <c r="R19" s="1"/>
    </row>
    <row r="20" spans="1:18" ht="12.75">
      <c r="A20" s="39" t="s">
        <v>70</v>
      </c>
      <c r="B20" s="44" t="s">
        <v>33</v>
      </c>
      <c r="C20" s="42">
        <v>2</v>
      </c>
      <c r="D20" s="43" t="s">
        <v>34</v>
      </c>
      <c r="E20" s="40" t="s">
        <v>19</v>
      </c>
      <c r="F20" s="40">
        <v>1</v>
      </c>
      <c r="G20" s="46">
        <f>0.22*C20*F20</f>
        <v>0.44</v>
      </c>
      <c r="H20" s="42"/>
      <c r="I20" s="61"/>
      <c r="J20" s="60">
        <f>G20</f>
        <v>0.44</v>
      </c>
      <c r="K20" s="1"/>
      <c r="L20" s="1"/>
      <c r="M20" s="1"/>
      <c r="N20" s="1"/>
      <c r="O20" s="1"/>
      <c r="P20" s="1"/>
      <c r="Q20" s="1"/>
      <c r="R20" s="1"/>
    </row>
    <row r="21" spans="1:18" ht="25.5">
      <c r="A21" s="39" t="s">
        <v>71</v>
      </c>
      <c r="B21" s="44" t="s">
        <v>35</v>
      </c>
      <c r="C21" s="42">
        <v>2</v>
      </c>
      <c r="D21" s="45" t="s">
        <v>54</v>
      </c>
      <c r="E21" s="40" t="s">
        <v>19</v>
      </c>
      <c r="F21" s="40">
        <v>1</v>
      </c>
      <c r="G21" s="46">
        <f>0.63*C21*F21</f>
        <v>1.26</v>
      </c>
      <c r="H21" s="42"/>
      <c r="I21" s="61"/>
      <c r="J21" s="60">
        <f>G21</f>
        <v>1.26</v>
      </c>
      <c r="K21" s="1"/>
      <c r="L21" s="1"/>
      <c r="M21" s="1"/>
      <c r="N21" s="1"/>
      <c r="O21" s="1"/>
      <c r="P21" s="1"/>
      <c r="Q21" s="1"/>
      <c r="R21" s="1"/>
    </row>
    <row r="22" spans="1:18" ht="12.75">
      <c r="A22" s="36">
        <v>12</v>
      </c>
      <c r="B22" s="44" t="s">
        <v>36</v>
      </c>
      <c r="C22" s="42">
        <v>1</v>
      </c>
      <c r="D22" s="45" t="s">
        <v>37</v>
      </c>
      <c r="E22" s="40" t="s">
        <v>19</v>
      </c>
      <c r="F22" s="40">
        <v>1</v>
      </c>
      <c r="G22" s="46">
        <f>0.11*C22*F22</f>
        <v>0.11</v>
      </c>
      <c r="H22" s="42"/>
      <c r="I22" s="61"/>
      <c r="J22" s="61"/>
      <c r="K22" s="1"/>
      <c r="L22" s="1"/>
      <c r="M22" s="1"/>
      <c r="N22" s="1"/>
      <c r="O22" s="1"/>
      <c r="P22" s="1"/>
      <c r="Q22" s="1"/>
      <c r="R22" s="1"/>
    </row>
    <row r="23" spans="1:18" ht="12.75">
      <c r="A23" s="39" t="s">
        <v>72</v>
      </c>
      <c r="B23" s="44" t="s">
        <v>2</v>
      </c>
      <c r="C23" s="42">
        <v>1</v>
      </c>
      <c r="D23" s="43" t="s">
        <v>1</v>
      </c>
      <c r="E23" s="40" t="s">
        <v>19</v>
      </c>
      <c r="F23" s="40">
        <v>1</v>
      </c>
      <c r="G23" s="46">
        <f>0.21*C23*F23</f>
        <v>0.21</v>
      </c>
      <c r="H23" s="42"/>
      <c r="I23" s="61"/>
      <c r="J23" s="60"/>
      <c r="K23" s="1"/>
      <c r="L23" s="1"/>
      <c r="M23" s="1"/>
      <c r="N23" s="1"/>
      <c r="O23" s="1"/>
      <c r="P23" s="1"/>
      <c r="Q23" s="1"/>
      <c r="R23" s="1"/>
    </row>
    <row r="24" spans="1:18" ht="12.75">
      <c r="A24" s="39" t="s">
        <v>73</v>
      </c>
      <c r="B24" s="40" t="s">
        <v>8</v>
      </c>
      <c r="C24" s="42">
        <v>1.8</v>
      </c>
      <c r="D24" s="43" t="s">
        <v>9</v>
      </c>
      <c r="E24" s="42"/>
      <c r="F24" s="42"/>
      <c r="G24" s="42">
        <f>0.78*C24</f>
        <v>1.4040000000000001</v>
      </c>
      <c r="H24" s="42"/>
      <c r="I24" s="61"/>
      <c r="J24" s="60">
        <f>G24</f>
        <v>1.4040000000000001</v>
      </c>
      <c r="K24" s="1"/>
      <c r="L24" s="1"/>
      <c r="M24" s="1"/>
      <c r="N24" s="1"/>
      <c r="O24" s="1"/>
      <c r="P24" s="1"/>
      <c r="Q24" s="1"/>
      <c r="R24" s="1"/>
    </row>
    <row r="25" spans="1:18" ht="12.75">
      <c r="A25" s="36">
        <v>16</v>
      </c>
      <c r="B25" s="44" t="s">
        <v>3</v>
      </c>
      <c r="C25" s="42">
        <v>1</v>
      </c>
      <c r="D25" s="45" t="s">
        <v>4</v>
      </c>
      <c r="E25" s="40" t="s">
        <v>19</v>
      </c>
      <c r="F25" s="40">
        <v>1</v>
      </c>
      <c r="G25" s="46">
        <f>0.62*C25*F25</f>
        <v>0.62</v>
      </c>
      <c r="H25" s="42"/>
      <c r="I25" s="61"/>
      <c r="J25" s="60"/>
      <c r="K25" s="1"/>
      <c r="L25" s="1"/>
      <c r="M25" s="1"/>
      <c r="N25" s="1"/>
      <c r="O25" s="1"/>
      <c r="P25" s="1"/>
      <c r="Q25" s="1"/>
      <c r="R25" s="1"/>
    </row>
    <row r="26" spans="1:18" ht="12.75">
      <c r="A26" s="39" t="s">
        <v>74</v>
      </c>
      <c r="B26" s="40" t="s">
        <v>38</v>
      </c>
      <c r="C26" s="42">
        <v>1</v>
      </c>
      <c r="D26" s="43" t="s">
        <v>5</v>
      </c>
      <c r="E26" s="42"/>
      <c r="F26" s="42">
        <v>1</v>
      </c>
      <c r="G26" s="46">
        <f>0.08*C26*F26</f>
        <v>0.08</v>
      </c>
      <c r="H26" s="42"/>
      <c r="I26" s="61"/>
      <c r="J26" s="60"/>
      <c r="K26" s="1"/>
      <c r="L26" s="1"/>
      <c r="M26" s="1"/>
      <c r="N26" s="1"/>
      <c r="O26" s="1"/>
      <c r="P26" s="1"/>
      <c r="Q26" s="1"/>
      <c r="R26" s="1"/>
    </row>
    <row r="27" spans="1:18" ht="12.75">
      <c r="A27" s="36"/>
      <c r="B27" s="40"/>
      <c r="C27" s="42"/>
      <c r="D27" s="43"/>
      <c r="E27" s="42"/>
      <c r="F27" s="42"/>
      <c r="G27" s="42"/>
      <c r="H27" s="42"/>
      <c r="I27" s="61"/>
      <c r="J27" s="61"/>
      <c r="K27" s="1"/>
      <c r="L27" s="1"/>
      <c r="M27" s="1"/>
      <c r="N27" s="1"/>
      <c r="O27" s="1"/>
      <c r="P27" s="1"/>
      <c r="Q27" s="1"/>
      <c r="R27" s="1"/>
    </row>
    <row r="28" spans="1:18" ht="12.75">
      <c r="A28" s="39"/>
      <c r="B28" s="40"/>
      <c r="C28" s="40"/>
      <c r="D28" s="39"/>
      <c r="E28" s="40"/>
      <c r="F28" s="40"/>
      <c r="G28" s="40"/>
      <c r="H28" s="40"/>
      <c r="I28" s="61"/>
      <c r="J28" s="61"/>
      <c r="K28" s="1"/>
      <c r="L28" s="1"/>
      <c r="M28" s="1"/>
      <c r="N28" s="1"/>
      <c r="O28" s="1"/>
      <c r="P28" s="1"/>
      <c r="Q28" s="1"/>
      <c r="R28" s="1"/>
    </row>
    <row r="29" spans="1:18" ht="12.75">
      <c r="A29" s="40">
        <v>18</v>
      </c>
      <c r="B29" s="40" t="s">
        <v>48</v>
      </c>
      <c r="C29" s="40"/>
      <c r="D29" s="39"/>
      <c r="E29" s="40"/>
      <c r="F29" s="40"/>
      <c r="G29" s="41">
        <f>SUM(G13:G28)</f>
        <v>50.90598</v>
      </c>
      <c r="H29" s="40"/>
      <c r="I29" s="60"/>
      <c r="J29" s="61"/>
      <c r="K29" s="1"/>
      <c r="L29" s="1"/>
      <c r="M29" s="1"/>
      <c r="N29" s="1"/>
      <c r="O29" s="1"/>
      <c r="P29" s="1"/>
      <c r="Q29" s="1"/>
      <c r="R29" s="1"/>
    </row>
    <row r="30" spans="1:18" ht="12.75">
      <c r="A30" s="39"/>
      <c r="B30" s="44"/>
      <c r="C30" s="40"/>
      <c r="D30" s="39"/>
      <c r="E30" s="40"/>
      <c r="F30" s="40"/>
      <c r="G30" s="41"/>
      <c r="H30" s="40"/>
      <c r="I30" s="1"/>
      <c r="J30" s="59"/>
      <c r="K30" s="1"/>
      <c r="L30" s="1"/>
      <c r="M30" s="1"/>
      <c r="N30" s="1"/>
      <c r="O30" s="1"/>
      <c r="P30" s="1"/>
      <c r="Q30" s="1"/>
      <c r="R30" s="1"/>
    </row>
    <row r="31" spans="1:18" ht="25.5">
      <c r="A31" s="54">
        <v>19</v>
      </c>
      <c r="B31" s="44" t="s">
        <v>90</v>
      </c>
      <c r="C31" s="64"/>
      <c r="D31" s="39" t="s">
        <v>51</v>
      </c>
      <c r="E31" s="64"/>
      <c r="F31" s="64"/>
      <c r="G31" s="41">
        <v>847.46</v>
      </c>
      <c r="H31" s="64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 thickBot="1">
      <c r="A32" s="72">
        <v>20</v>
      </c>
      <c r="B32" s="73" t="s">
        <v>24</v>
      </c>
      <c r="C32" s="72"/>
      <c r="D32" s="74"/>
      <c r="E32" s="72"/>
      <c r="F32" s="72"/>
      <c r="G32" s="75">
        <f>G29*429+G31</f>
        <v>22686.12542</v>
      </c>
      <c r="H32" s="72" t="s">
        <v>40</v>
      </c>
      <c r="I32" s="59">
        <f>SUM(I13:I29)</f>
        <v>23.20298</v>
      </c>
      <c r="J32" s="59">
        <f>SUM(J13:J29)</f>
        <v>18.494000000000003</v>
      </c>
      <c r="K32" s="1"/>
      <c r="L32" s="1"/>
      <c r="M32" s="1"/>
      <c r="N32" s="1"/>
      <c r="O32" s="1"/>
      <c r="P32" s="1"/>
      <c r="Q32" s="1"/>
      <c r="R32" s="1"/>
    </row>
    <row r="33" spans="1:18" ht="12.75">
      <c r="A33" s="68"/>
      <c r="B33" s="76"/>
      <c r="C33" s="69"/>
      <c r="D33" s="70"/>
      <c r="E33" s="69"/>
      <c r="F33" s="69"/>
      <c r="G33" s="71"/>
      <c r="H33" s="68"/>
      <c r="I33" s="59"/>
      <c r="J33" s="59"/>
      <c r="K33" s="1"/>
      <c r="L33" s="1"/>
      <c r="M33" s="1"/>
      <c r="N33" s="1"/>
      <c r="O33" s="1"/>
      <c r="P33" s="1"/>
      <c r="Q33" s="1"/>
      <c r="R33" s="1"/>
    </row>
    <row r="34" spans="1:18" ht="13.5" thickBot="1">
      <c r="A34" s="48" t="s">
        <v>84</v>
      </c>
      <c r="B34" s="49" t="s">
        <v>25</v>
      </c>
      <c r="C34" s="50"/>
      <c r="D34" s="51"/>
      <c r="E34" s="50"/>
      <c r="F34" s="50"/>
      <c r="G34" s="52">
        <f>G32*1.18</f>
        <v>26769.6279956</v>
      </c>
      <c r="H34" s="47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2.75">
      <c r="A35" s="53"/>
      <c r="B35" s="54"/>
      <c r="C35" s="54"/>
      <c r="D35" s="53"/>
      <c r="E35" s="54"/>
      <c r="F35" s="54"/>
      <c r="G35" s="54"/>
      <c r="H35" s="54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54"/>
      <c r="B36" s="54"/>
      <c r="C36" s="54"/>
      <c r="D36" s="53"/>
      <c r="E36" s="54"/>
      <c r="F36" s="54"/>
      <c r="G36" s="54"/>
      <c r="H36" s="54"/>
      <c r="I36" s="1"/>
      <c r="J36" s="1"/>
      <c r="K36" s="1"/>
      <c r="L36" s="1"/>
      <c r="M36" s="1"/>
      <c r="N36" s="1"/>
      <c r="O36" s="1"/>
      <c r="P36" s="1"/>
      <c r="Q36" s="1"/>
      <c r="R36" s="1"/>
    </row>
    <row r="38" spans="1:18" s="80" customFormat="1" ht="25.5" customHeight="1">
      <c r="A38" s="9"/>
      <c r="B38" s="122"/>
      <c r="C38" s="122"/>
      <c r="D38" s="122"/>
      <c r="E38" s="105"/>
      <c r="F38" s="105"/>
      <c r="G38" s="106"/>
      <c r="H38" s="9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1:18" ht="12.75">
      <c r="A39" s="54"/>
      <c r="B39" s="54"/>
      <c r="C39" s="54"/>
      <c r="D39" s="53"/>
      <c r="E39" s="54"/>
      <c r="F39" s="54"/>
      <c r="G39" s="57"/>
      <c r="H39" s="54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8">
      <c r="A40" s="54"/>
      <c r="B40" s="54"/>
      <c r="C40" s="54"/>
      <c r="D40" s="53"/>
      <c r="E40" s="54"/>
      <c r="F40" s="62"/>
      <c r="G40" s="63"/>
      <c r="H40" s="5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55"/>
      <c r="B41" s="55"/>
      <c r="C41" s="55"/>
      <c r="D41" s="56"/>
      <c r="E41" s="55"/>
      <c r="F41" s="55"/>
      <c r="G41" s="55"/>
      <c r="H41" s="55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54"/>
      <c r="B42" s="54"/>
      <c r="C42" s="54"/>
      <c r="D42" s="53"/>
      <c r="E42" s="54"/>
      <c r="F42" s="54"/>
      <c r="G42" s="54"/>
      <c r="H42" s="54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54"/>
      <c r="B43" s="54"/>
      <c r="C43" s="54"/>
      <c r="D43" s="53"/>
      <c r="E43" s="54"/>
      <c r="F43" s="54"/>
      <c r="G43" s="54"/>
      <c r="H43" s="54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55"/>
      <c r="B44" s="55"/>
      <c r="C44" s="55"/>
      <c r="D44" s="56"/>
      <c r="E44" s="55"/>
      <c r="F44" s="55"/>
      <c r="G44" s="55"/>
      <c r="H44" s="55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2.75">
      <c r="A45" s="6"/>
      <c r="B45" s="6"/>
      <c r="C45" s="6"/>
      <c r="D45" s="8"/>
      <c r="E45" s="6"/>
      <c r="F45" s="6"/>
      <c r="G45" s="6"/>
      <c r="H45" s="6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6"/>
      <c r="B46" s="6"/>
      <c r="C46" s="6"/>
      <c r="D46" s="8"/>
      <c r="E46" s="6"/>
      <c r="F46" s="6"/>
      <c r="G46" s="6"/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">
      <c r="A47" s="11"/>
      <c r="B47" s="11"/>
      <c r="C47" s="11"/>
      <c r="D47" s="27"/>
      <c r="E47" s="11"/>
      <c r="F47" s="11"/>
      <c r="G47" s="12"/>
      <c r="H47" s="1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6"/>
      <c r="B48" s="6"/>
      <c r="C48" s="6"/>
      <c r="D48" s="8"/>
      <c r="E48" s="6"/>
      <c r="F48" s="6"/>
      <c r="G48" s="6"/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6"/>
      <c r="B49" s="6"/>
      <c r="C49" s="6"/>
      <c r="D49" s="8"/>
      <c r="E49" s="6"/>
      <c r="F49" s="6"/>
      <c r="G49" s="6"/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6"/>
      <c r="B50" s="6"/>
      <c r="C50" s="6"/>
      <c r="D50" s="8"/>
      <c r="E50" s="6"/>
      <c r="F50" s="6"/>
      <c r="G50" s="6"/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6"/>
      <c r="B51" s="6"/>
      <c r="C51" s="6"/>
      <c r="D51" s="8"/>
      <c r="E51" s="6"/>
      <c r="F51" s="6"/>
      <c r="G51" s="6"/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6"/>
      <c r="B52" s="6"/>
      <c r="C52" s="6"/>
      <c r="D52" s="8"/>
      <c r="E52" s="6"/>
      <c r="F52" s="6"/>
      <c r="G52" s="6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6"/>
      <c r="B53" s="6"/>
      <c r="C53" s="6"/>
      <c r="D53" s="8"/>
      <c r="E53" s="6"/>
      <c r="F53" s="6"/>
      <c r="G53" s="6"/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6"/>
      <c r="B54" s="6"/>
      <c r="C54" s="6"/>
      <c r="D54" s="8"/>
      <c r="E54" s="6"/>
      <c r="F54" s="6"/>
      <c r="G54" s="6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6"/>
      <c r="B55" s="6"/>
      <c r="C55" s="6"/>
      <c r="D55" s="8"/>
      <c r="E55" s="6"/>
      <c r="F55" s="6"/>
      <c r="G55" s="6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6"/>
      <c r="B56" s="6"/>
      <c r="C56" s="6"/>
      <c r="D56" s="8"/>
      <c r="E56" s="6"/>
      <c r="F56" s="6"/>
      <c r="G56" s="6"/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6"/>
      <c r="B57" s="6"/>
      <c r="C57" s="6"/>
      <c r="D57" s="8"/>
      <c r="E57" s="6"/>
      <c r="F57" s="6"/>
      <c r="G57" s="6"/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6"/>
      <c r="B58" s="6"/>
      <c r="C58" s="6"/>
      <c r="D58" s="8"/>
      <c r="E58" s="6"/>
      <c r="F58" s="6"/>
      <c r="G58" s="6"/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6"/>
      <c r="B59" s="6"/>
      <c r="C59" s="6"/>
      <c r="D59" s="8"/>
      <c r="E59" s="6"/>
      <c r="F59" s="6"/>
      <c r="G59" s="6"/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6"/>
      <c r="B60" s="6"/>
      <c r="C60" s="6"/>
      <c r="D60" s="8"/>
      <c r="E60" s="6"/>
      <c r="F60" s="6"/>
      <c r="G60" s="6"/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6"/>
      <c r="B61" s="6"/>
      <c r="C61" s="6"/>
      <c r="D61" s="8"/>
      <c r="E61" s="6"/>
      <c r="F61" s="6"/>
      <c r="G61" s="6"/>
      <c r="H61" s="6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6"/>
      <c r="B62" s="6"/>
      <c r="C62" s="6"/>
      <c r="D62" s="8"/>
      <c r="E62" s="6"/>
      <c r="F62" s="6"/>
      <c r="G62" s="6"/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2.75">
      <c r="A63" s="6"/>
      <c r="B63" s="6"/>
      <c r="C63" s="6"/>
      <c r="D63" s="8"/>
      <c r="E63" s="6"/>
      <c r="F63" s="6"/>
      <c r="G63" s="6"/>
      <c r="H63" s="6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2.75">
      <c r="A64" s="7"/>
      <c r="B64" s="7"/>
      <c r="C64" s="7"/>
      <c r="D64" s="29"/>
      <c r="E64" s="7"/>
      <c r="F64" s="7"/>
      <c r="G64" s="7"/>
      <c r="H64" s="6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8" ht="12.75">
      <c r="A65" s="5"/>
      <c r="B65" s="5"/>
      <c r="C65" s="5"/>
      <c r="E65" s="5"/>
      <c r="F65" s="5"/>
      <c r="G65" s="5"/>
      <c r="H65" s="5"/>
    </row>
    <row r="66" spans="1:8" ht="12.75">
      <c r="A66" s="5"/>
      <c r="B66" s="5"/>
      <c r="C66" s="5"/>
      <c r="E66" s="5"/>
      <c r="F66" s="5"/>
      <c r="G66" s="5"/>
      <c r="H66" s="5"/>
    </row>
    <row r="67" spans="1:8" ht="12.75">
      <c r="A67" s="5"/>
      <c r="B67" s="5"/>
      <c r="C67" s="5"/>
      <c r="E67" s="5"/>
      <c r="F67" s="5"/>
      <c r="G67" s="5"/>
      <c r="H67" s="5"/>
    </row>
    <row r="68" spans="1:8" ht="12.75">
      <c r="A68" s="5"/>
      <c r="B68" s="5"/>
      <c r="C68" s="5"/>
      <c r="E68" s="5"/>
      <c r="F68" s="5"/>
      <c r="G68" s="5"/>
      <c r="H68" s="5"/>
    </row>
    <row r="69" spans="1:8" ht="12.75">
      <c r="A69" s="5"/>
      <c r="B69" s="5"/>
      <c r="C69" s="5"/>
      <c r="E69" s="5"/>
      <c r="F69" s="5"/>
      <c r="G69" s="5"/>
      <c r="H69" s="5"/>
    </row>
  </sheetData>
  <sheetProtection/>
  <mergeCells count="8">
    <mergeCell ref="A2:H2"/>
    <mergeCell ref="A3:B3"/>
    <mergeCell ref="F3:H3"/>
    <mergeCell ref="A1:H1"/>
    <mergeCell ref="B38:D38"/>
    <mergeCell ref="A12:H12"/>
    <mergeCell ref="A5:H5"/>
    <mergeCell ref="E9:F9"/>
  </mergeCells>
  <printOptions/>
  <pageMargins left="0.28" right="0.22" top="0.54" bottom="0.58" header="0.3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67"/>
  <sheetViews>
    <sheetView view="pageBreakPreview" zoomScaleNormal="70" zoomScaleSheetLayoutView="100" zoomScalePageLayoutView="0" workbookViewId="0" topLeftCell="A1">
      <selection activeCell="A1" sqref="A1:H2"/>
    </sheetView>
  </sheetViews>
  <sheetFormatPr defaultColWidth="9.00390625" defaultRowHeight="12.75"/>
  <cols>
    <col min="1" max="1" width="16.00390625" style="0" customWidth="1"/>
    <col min="2" max="2" width="47.875" style="0" customWidth="1"/>
    <col min="4" max="4" width="23.25390625" style="28" customWidth="1"/>
    <col min="5" max="5" width="18.625" style="0" customWidth="1"/>
    <col min="6" max="6" width="19.75390625" style="0" customWidth="1"/>
    <col min="7" max="7" width="16.875" style="0" customWidth="1"/>
    <col min="8" max="8" width="18.375" style="0" customWidth="1"/>
    <col min="9" max="9" width="11.625" style="0" bestFit="1" customWidth="1"/>
  </cols>
  <sheetData>
    <row r="1" spans="1:8" ht="15.75">
      <c r="A1" s="131" t="s">
        <v>119</v>
      </c>
      <c r="B1" s="131"/>
      <c r="C1" s="131"/>
      <c r="D1" s="131"/>
      <c r="E1" s="131"/>
      <c r="F1" s="131"/>
      <c r="G1" s="131"/>
      <c r="H1" s="131"/>
    </row>
    <row r="2" spans="1:8" ht="30" customHeight="1">
      <c r="A2" s="118" t="s">
        <v>120</v>
      </c>
      <c r="B2" s="118"/>
      <c r="C2" s="118"/>
      <c r="D2" s="118"/>
      <c r="E2" s="118"/>
      <c r="F2" s="118"/>
      <c r="G2" s="118"/>
      <c r="H2" s="118"/>
    </row>
    <row r="3" spans="1:8" ht="15.75">
      <c r="A3" s="119"/>
      <c r="B3" s="119"/>
      <c r="C3" s="80"/>
      <c r="D3" s="80"/>
      <c r="E3" s="80"/>
      <c r="F3" s="120"/>
      <c r="G3" s="120"/>
      <c r="H3" s="120"/>
    </row>
    <row r="4" spans="1:256" ht="39.75" customHeight="1">
      <c r="A4" s="127" t="s">
        <v>86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  <c r="AG4" s="127" t="s">
        <v>86</v>
      </c>
      <c r="AH4" s="127"/>
      <c r="AI4" s="127"/>
      <c r="AJ4" s="127"/>
      <c r="AK4" s="127"/>
      <c r="AL4" s="127"/>
      <c r="AM4" s="127"/>
      <c r="AN4" s="127"/>
      <c r="AO4" s="127" t="s">
        <v>86</v>
      </c>
      <c r="AP4" s="127"/>
      <c r="AQ4" s="127"/>
      <c r="AR4" s="127"/>
      <c r="AS4" s="127"/>
      <c r="AT4" s="127"/>
      <c r="AU4" s="127"/>
      <c r="AV4" s="127"/>
      <c r="AW4" s="127" t="s">
        <v>86</v>
      </c>
      <c r="AX4" s="127"/>
      <c r="AY4" s="127"/>
      <c r="AZ4" s="127"/>
      <c r="BA4" s="127"/>
      <c r="BB4" s="127"/>
      <c r="BC4" s="127"/>
      <c r="BD4" s="127"/>
      <c r="BE4" s="127" t="s">
        <v>86</v>
      </c>
      <c r="BF4" s="127"/>
      <c r="BG4" s="127"/>
      <c r="BH4" s="127"/>
      <c r="BI4" s="127"/>
      <c r="BJ4" s="127"/>
      <c r="BK4" s="127"/>
      <c r="BL4" s="127"/>
      <c r="BM4" s="127" t="s">
        <v>86</v>
      </c>
      <c r="BN4" s="127"/>
      <c r="BO4" s="127"/>
      <c r="BP4" s="127"/>
      <c r="BQ4" s="127"/>
      <c r="BR4" s="127"/>
      <c r="BS4" s="127"/>
      <c r="BT4" s="127"/>
      <c r="BU4" s="127" t="s">
        <v>86</v>
      </c>
      <c r="BV4" s="127"/>
      <c r="BW4" s="127"/>
      <c r="BX4" s="127"/>
      <c r="BY4" s="127"/>
      <c r="BZ4" s="127"/>
      <c r="CA4" s="127"/>
      <c r="CB4" s="127"/>
      <c r="CC4" s="127" t="s">
        <v>86</v>
      </c>
      <c r="CD4" s="127"/>
      <c r="CE4" s="127"/>
      <c r="CF4" s="127"/>
      <c r="CG4" s="127"/>
      <c r="CH4" s="127"/>
      <c r="CI4" s="127"/>
      <c r="CJ4" s="127"/>
      <c r="CK4" s="127" t="s">
        <v>86</v>
      </c>
      <c r="CL4" s="127"/>
      <c r="CM4" s="127"/>
      <c r="CN4" s="127"/>
      <c r="CO4" s="127"/>
      <c r="CP4" s="127"/>
      <c r="CQ4" s="127"/>
      <c r="CR4" s="127"/>
      <c r="CS4" s="127" t="s">
        <v>86</v>
      </c>
      <c r="CT4" s="127"/>
      <c r="CU4" s="127"/>
      <c r="CV4" s="127"/>
      <c r="CW4" s="127"/>
      <c r="CX4" s="127"/>
      <c r="CY4" s="127"/>
      <c r="CZ4" s="127"/>
      <c r="DA4" s="127" t="s">
        <v>86</v>
      </c>
      <c r="DB4" s="127"/>
      <c r="DC4" s="127"/>
      <c r="DD4" s="127"/>
      <c r="DE4" s="127"/>
      <c r="DF4" s="127"/>
      <c r="DG4" s="127"/>
      <c r="DH4" s="127"/>
      <c r="DI4" s="127" t="s">
        <v>86</v>
      </c>
      <c r="DJ4" s="127"/>
      <c r="DK4" s="127"/>
      <c r="DL4" s="127"/>
      <c r="DM4" s="127"/>
      <c r="DN4" s="127"/>
      <c r="DO4" s="127"/>
      <c r="DP4" s="127"/>
      <c r="DQ4" s="127" t="s">
        <v>86</v>
      </c>
      <c r="DR4" s="127"/>
      <c r="DS4" s="127"/>
      <c r="DT4" s="127"/>
      <c r="DU4" s="127"/>
      <c r="DV4" s="127"/>
      <c r="DW4" s="127"/>
      <c r="DX4" s="127"/>
      <c r="DY4" s="127" t="s">
        <v>86</v>
      </c>
      <c r="DZ4" s="127"/>
      <c r="EA4" s="127"/>
      <c r="EB4" s="127"/>
      <c r="EC4" s="127"/>
      <c r="ED4" s="127"/>
      <c r="EE4" s="127"/>
      <c r="EF4" s="127"/>
      <c r="EG4" s="127" t="s">
        <v>86</v>
      </c>
      <c r="EH4" s="127"/>
      <c r="EI4" s="127"/>
      <c r="EJ4" s="127"/>
      <c r="EK4" s="127"/>
      <c r="EL4" s="127"/>
      <c r="EM4" s="127"/>
      <c r="EN4" s="127"/>
      <c r="EO4" s="127" t="s">
        <v>86</v>
      </c>
      <c r="EP4" s="127"/>
      <c r="EQ4" s="127"/>
      <c r="ER4" s="127"/>
      <c r="ES4" s="127"/>
      <c r="ET4" s="127"/>
      <c r="EU4" s="127"/>
      <c r="EV4" s="127"/>
      <c r="EW4" s="127" t="s">
        <v>86</v>
      </c>
      <c r="EX4" s="127"/>
      <c r="EY4" s="127"/>
      <c r="EZ4" s="127"/>
      <c r="FA4" s="127"/>
      <c r="FB4" s="127"/>
      <c r="FC4" s="127"/>
      <c r="FD4" s="127"/>
      <c r="FE4" s="127" t="s">
        <v>86</v>
      </c>
      <c r="FF4" s="127"/>
      <c r="FG4" s="127"/>
      <c r="FH4" s="127"/>
      <c r="FI4" s="127"/>
      <c r="FJ4" s="127"/>
      <c r="FK4" s="127"/>
      <c r="FL4" s="127"/>
      <c r="FM4" s="127" t="s">
        <v>86</v>
      </c>
      <c r="FN4" s="127"/>
      <c r="FO4" s="127"/>
      <c r="FP4" s="127"/>
      <c r="FQ4" s="127"/>
      <c r="FR4" s="127"/>
      <c r="FS4" s="127"/>
      <c r="FT4" s="127"/>
      <c r="FU4" s="127" t="s">
        <v>86</v>
      </c>
      <c r="FV4" s="127"/>
      <c r="FW4" s="127"/>
      <c r="FX4" s="127"/>
      <c r="FY4" s="127"/>
      <c r="FZ4" s="127"/>
      <c r="GA4" s="127"/>
      <c r="GB4" s="127"/>
      <c r="GC4" s="127" t="s">
        <v>86</v>
      </c>
      <c r="GD4" s="127"/>
      <c r="GE4" s="127"/>
      <c r="GF4" s="127"/>
      <c r="GG4" s="127"/>
      <c r="GH4" s="127"/>
      <c r="GI4" s="127"/>
      <c r="GJ4" s="127"/>
      <c r="GK4" s="127" t="s">
        <v>86</v>
      </c>
      <c r="GL4" s="127"/>
      <c r="GM4" s="127"/>
      <c r="GN4" s="127"/>
      <c r="GO4" s="127"/>
      <c r="GP4" s="127"/>
      <c r="GQ4" s="127"/>
      <c r="GR4" s="127"/>
      <c r="GS4" s="127" t="s">
        <v>86</v>
      </c>
      <c r="GT4" s="127"/>
      <c r="GU4" s="127"/>
      <c r="GV4" s="127"/>
      <c r="GW4" s="127"/>
      <c r="GX4" s="127"/>
      <c r="GY4" s="127"/>
      <c r="GZ4" s="127"/>
      <c r="HA4" s="127" t="s">
        <v>86</v>
      </c>
      <c r="HB4" s="127"/>
      <c r="HC4" s="127"/>
      <c r="HD4" s="127"/>
      <c r="HE4" s="127"/>
      <c r="HF4" s="127"/>
      <c r="HG4" s="127"/>
      <c r="HH4" s="127"/>
      <c r="HI4" s="127" t="s">
        <v>86</v>
      </c>
      <c r="HJ4" s="127"/>
      <c r="HK4" s="127"/>
      <c r="HL4" s="127"/>
      <c r="HM4" s="127"/>
      <c r="HN4" s="127"/>
      <c r="HO4" s="127"/>
      <c r="HP4" s="127"/>
      <c r="HQ4" s="127" t="s">
        <v>86</v>
      </c>
      <c r="HR4" s="127"/>
      <c r="HS4" s="127"/>
      <c r="HT4" s="127"/>
      <c r="HU4" s="127"/>
      <c r="HV4" s="127"/>
      <c r="HW4" s="127"/>
      <c r="HX4" s="127"/>
      <c r="HY4" s="127" t="s">
        <v>86</v>
      </c>
      <c r="HZ4" s="127"/>
      <c r="IA4" s="127"/>
      <c r="IB4" s="127"/>
      <c r="IC4" s="127"/>
      <c r="ID4" s="127"/>
      <c r="IE4" s="127"/>
      <c r="IF4" s="127"/>
      <c r="IG4" s="127" t="s">
        <v>86</v>
      </c>
      <c r="IH4" s="127"/>
      <c r="II4" s="127"/>
      <c r="IJ4" s="127"/>
      <c r="IK4" s="127"/>
      <c r="IL4" s="127"/>
      <c r="IM4" s="127"/>
      <c r="IN4" s="127"/>
      <c r="IO4" s="127" t="s">
        <v>86</v>
      </c>
      <c r="IP4" s="127"/>
      <c r="IQ4" s="127"/>
      <c r="IR4" s="127"/>
      <c r="IS4" s="127"/>
      <c r="IT4" s="127"/>
      <c r="IU4" s="127"/>
      <c r="IV4" s="127"/>
    </row>
    <row r="5" spans="1:8" s="80" customFormat="1" ht="12.75">
      <c r="A5" s="30"/>
      <c r="B5" s="30"/>
      <c r="C5" s="30"/>
      <c r="D5" s="31"/>
      <c r="E5" s="30"/>
      <c r="F5" s="30"/>
      <c r="G5" s="30"/>
      <c r="H5" s="30"/>
    </row>
    <row r="6" spans="1:9" s="80" customFormat="1" ht="26.25">
      <c r="A6" s="116" t="s">
        <v>76</v>
      </c>
      <c r="B6" s="89" t="s">
        <v>92</v>
      </c>
      <c r="C6" s="114"/>
      <c r="D6" s="114"/>
      <c r="E6" s="114"/>
      <c r="F6" s="114"/>
      <c r="G6" s="114"/>
      <c r="H6" s="114"/>
      <c r="I6" s="114"/>
    </row>
    <row r="7" spans="1:9" s="80" customFormat="1" ht="15.75">
      <c r="A7" s="88" t="s">
        <v>78</v>
      </c>
      <c r="C7" s="89"/>
      <c r="D7" s="89"/>
      <c r="E7" s="89"/>
      <c r="F7" s="89"/>
      <c r="G7" s="89"/>
      <c r="H7" s="89"/>
      <c r="I7" s="89"/>
    </row>
    <row r="8" spans="1:8" ht="13.5" thickBot="1">
      <c r="A8" s="30"/>
      <c r="B8" s="30"/>
      <c r="C8" s="30"/>
      <c r="D8" s="31"/>
      <c r="E8" s="30"/>
      <c r="F8" s="30"/>
      <c r="G8" s="30"/>
      <c r="H8" s="30"/>
    </row>
    <row r="9" spans="1:18" ht="45.75" thickBot="1">
      <c r="A9" s="32" t="s">
        <v>41</v>
      </c>
      <c r="B9" s="33" t="s">
        <v>42</v>
      </c>
      <c r="C9" s="33" t="s">
        <v>44</v>
      </c>
      <c r="D9" s="34" t="s">
        <v>45</v>
      </c>
      <c r="E9" s="33" t="s">
        <v>46</v>
      </c>
      <c r="F9" s="33" t="s">
        <v>49</v>
      </c>
      <c r="G9" s="33" t="s">
        <v>43</v>
      </c>
      <c r="H9" s="35" t="s">
        <v>47</v>
      </c>
      <c r="I9" s="61"/>
      <c r="J9" s="61"/>
      <c r="K9" s="1"/>
      <c r="L9" s="1"/>
      <c r="M9" s="1"/>
      <c r="N9" s="1"/>
      <c r="O9" s="1"/>
      <c r="P9" s="1"/>
      <c r="Q9" s="1"/>
      <c r="R9" s="1"/>
    </row>
    <row r="10" spans="1:18" ht="15">
      <c r="A10" s="124"/>
      <c r="B10" s="125"/>
      <c r="C10" s="125"/>
      <c r="D10" s="125"/>
      <c r="E10" s="125"/>
      <c r="F10" s="125"/>
      <c r="G10" s="125"/>
      <c r="H10" s="126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7.25" customHeight="1">
      <c r="A11" s="36">
        <v>1</v>
      </c>
      <c r="B11" s="36" t="s">
        <v>26</v>
      </c>
      <c r="C11" s="36">
        <v>0.25</v>
      </c>
      <c r="D11" s="37" t="s">
        <v>93</v>
      </c>
      <c r="E11" s="36" t="s">
        <v>19</v>
      </c>
      <c r="F11" s="36">
        <v>1</v>
      </c>
      <c r="G11" s="38">
        <f>2.23*C11*F11</f>
        <v>0.5575</v>
      </c>
      <c r="H11" s="36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.25" customHeight="1">
      <c r="A12" s="39" t="s">
        <v>57</v>
      </c>
      <c r="B12" s="58" t="s">
        <v>27</v>
      </c>
      <c r="C12" s="40">
        <v>2</v>
      </c>
      <c r="D12" s="39" t="s">
        <v>28</v>
      </c>
      <c r="E12" s="40" t="s">
        <v>19</v>
      </c>
      <c r="F12" s="40">
        <v>1.67</v>
      </c>
      <c r="G12" s="41">
        <f>0.33*C12*F12</f>
        <v>1.1022</v>
      </c>
      <c r="H12" s="40" t="s">
        <v>10</v>
      </c>
      <c r="I12" s="60"/>
      <c r="J12" s="61"/>
      <c r="K12" s="1"/>
      <c r="L12" s="1"/>
      <c r="M12" s="1"/>
      <c r="N12" s="1"/>
      <c r="O12" s="1"/>
      <c r="P12" s="1"/>
      <c r="Q12" s="1"/>
      <c r="R12" s="1"/>
    </row>
    <row r="13" spans="1:18" ht="15" customHeight="1">
      <c r="A13" s="36">
        <v>3</v>
      </c>
      <c r="B13" s="40" t="s">
        <v>60</v>
      </c>
      <c r="C13" s="40">
        <v>0.25</v>
      </c>
      <c r="D13" s="39" t="s">
        <v>61</v>
      </c>
      <c r="E13" s="40" t="s">
        <v>19</v>
      </c>
      <c r="F13" s="40">
        <v>1.67</v>
      </c>
      <c r="G13" s="41">
        <f>6.13*C13*F13</f>
        <v>2.559275</v>
      </c>
      <c r="H13" s="40" t="s">
        <v>10</v>
      </c>
      <c r="I13" s="60"/>
      <c r="J13" s="61"/>
      <c r="K13" s="1"/>
      <c r="L13" s="1"/>
      <c r="M13" s="1"/>
      <c r="N13" s="1"/>
      <c r="O13" s="1"/>
      <c r="P13" s="1"/>
      <c r="Q13" s="1"/>
      <c r="R13" s="1"/>
    </row>
    <row r="14" spans="1:18" ht="15" customHeight="1">
      <c r="A14" s="39" t="s">
        <v>21</v>
      </c>
      <c r="B14" s="40" t="s">
        <v>64</v>
      </c>
      <c r="C14" s="42">
        <v>0</v>
      </c>
      <c r="D14" s="43" t="s">
        <v>65</v>
      </c>
      <c r="E14" s="40"/>
      <c r="F14" s="40">
        <v>1.67</v>
      </c>
      <c r="G14" s="46">
        <f>4.86*C14*F14</f>
        <v>0</v>
      </c>
      <c r="H14" s="40" t="s">
        <v>10</v>
      </c>
      <c r="I14" s="60"/>
      <c r="J14" s="61"/>
      <c r="K14" s="1"/>
      <c r="L14" s="1"/>
      <c r="M14" s="1"/>
      <c r="N14" s="1"/>
      <c r="O14" s="1"/>
      <c r="P14" s="1"/>
      <c r="Q14" s="1"/>
      <c r="R14" s="1"/>
    </row>
    <row r="15" spans="1:18" ht="12.75">
      <c r="A15" s="36">
        <v>5</v>
      </c>
      <c r="B15" s="40" t="s">
        <v>29</v>
      </c>
      <c r="C15" s="42">
        <v>1</v>
      </c>
      <c r="D15" s="43" t="s">
        <v>30</v>
      </c>
      <c r="E15" s="40" t="s">
        <v>19</v>
      </c>
      <c r="F15" s="40">
        <v>1.67</v>
      </c>
      <c r="G15" s="46">
        <f>0.55*C15*F15</f>
        <v>0.9185</v>
      </c>
      <c r="H15" s="40" t="s">
        <v>10</v>
      </c>
      <c r="I15" s="60"/>
      <c r="J15" s="61"/>
      <c r="K15" s="1"/>
      <c r="L15" s="1"/>
      <c r="M15" s="1"/>
      <c r="N15" s="1"/>
      <c r="O15" s="1"/>
      <c r="P15" s="1"/>
      <c r="Q15" s="1"/>
      <c r="R15" s="1"/>
    </row>
    <row r="16" spans="1:18" ht="12.75">
      <c r="A16" s="39" t="s">
        <v>22</v>
      </c>
      <c r="B16" s="44" t="s">
        <v>31</v>
      </c>
      <c r="C16" s="42">
        <v>0.25</v>
      </c>
      <c r="D16" s="43" t="s">
        <v>32</v>
      </c>
      <c r="E16" s="40" t="s">
        <v>19</v>
      </c>
      <c r="F16" s="40">
        <v>1</v>
      </c>
      <c r="G16" s="46">
        <f>8.55*C16*F16</f>
        <v>2.1375</v>
      </c>
      <c r="H16" s="42"/>
      <c r="I16" s="61"/>
      <c r="J16" s="60"/>
      <c r="K16" s="1"/>
      <c r="L16" s="1"/>
      <c r="M16" s="1"/>
      <c r="N16" s="1"/>
      <c r="O16" s="1"/>
      <c r="P16" s="1"/>
      <c r="Q16" s="1"/>
      <c r="R16" s="1"/>
    </row>
    <row r="17" spans="1:18" ht="12.75">
      <c r="A17" s="39" t="s">
        <v>23</v>
      </c>
      <c r="B17" s="44" t="s">
        <v>33</v>
      </c>
      <c r="C17" s="42">
        <v>2</v>
      </c>
      <c r="D17" s="43" t="s">
        <v>34</v>
      </c>
      <c r="E17" s="40" t="s">
        <v>19</v>
      </c>
      <c r="F17" s="40">
        <v>1</v>
      </c>
      <c r="G17" s="46">
        <f>0.22*C17*F17</f>
        <v>0.44</v>
      </c>
      <c r="H17" s="42"/>
      <c r="I17" s="61"/>
      <c r="J17" s="60"/>
      <c r="K17" s="1"/>
      <c r="L17" s="1"/>
      <c r="M17" s="1"/>
      <c r="N17" s="1"/>
      <c r="O17" s="1"/>
      <c r="P17" s="1"/>
      <c r="Q17" s="1"/>
      <c r="R17" s="1"/>
    </row>
    <row r="18" spans="1:18" ht="25.5">
      <c r="A18" s="39" t="s">
        <v>0</v>
      </c>
      <c r="B18" s="44" t="s">
        <v>35</v>
      </c>
      <c r="C18" s="42">
        <v>2</v>
      </c>
      <c r="D18" s="45" t="s">
        <v>54</v>
      </c>
      <c r="E18" s="40" t="s">
        <v>19</v>
      </c>
      <c r="F18" s="40">
        <v>1</v>
      </c>
      <c r="G18" s="46">
        <f>0.63*C18*F18</f>
        <v>1.26</v>
      </c>
      <c r="H18" s="42"/>
      <c r="I18" s="61"/>
      <c r="J18" s="60"/>
      <c r="K18" s="1"/>
      <c r="L18" s="1"/>
      <c r="M18" s="1"/>
      <c r="N18" s="1"/>
      <c r="O18" s="1"/>
      <c r="P18" s="1"/>
      <c r="Q18" s="1"/>
      <c r="R18" s="1"/>
    </row>
    <row r="19" spans="1:18" ht="12.75">
      <c r="A19" s="36">
        <v>11</v>
      </c>
      <c r="B19" s="44" t="s">
        <v>36</v>
      </c>
      <c r="C19" s="42">
        <v>1</v>
      </c>
      <c r="D19" s="45" t="s">
        <v>37</v>
      </c>
      <c r="E19" s="40" t="s">
        <v>19</v>
      </c>
      <c r="F19" s="40">
        <v>1</v>
      </c>
      <c r="G19" s="46">
        <f>0.11*C19*F19</f>
        <v>0.11</v>
      </c>
      <c r="H19" s="42"/>
      <c r="I19" s="61"/>
      <c r="J19" s="61"/>
      <c r="K19" s="1"/>
      <c r="L19" s="1"/>
      <c r="M19" s="1"/>
      <c r="N19" s="1"/>
      <c r="O19" s="1"/>
      <c r="P19" s="1"/>
      <c r="Q19" s="1"/>
      <c r="R19" s="1"/>
    </row>
    <row r="20" spans="1:18" ht="12.75">
      <c r="A20" s="39" t="s">
        <v>39</v>
      </c>
      <c r="B20" s="44" t="s">
        <v>2</v>
      </c>
      <c r="C20" s="42">
        <v>4</v>
      </c>
      <c r="D20" s="43" t="s">
        <v>1</v>
      </c>
      <c r="E20" s="40" t="s">
        <v>19</v>
      </c>
      <c r="F20" s="40">
        <v>1</v>
      </c>
      <c r="G20" s="46">
        <f>0.21*C20*F20</f>
        <v>0.84</v>
      </c>
      <c r="H20" s="42"/>
      <c r="I20" s="61"/>
      <c r="J20" s="60"/>
      <c r="K20" s="1"/>
      <c r="L20" s="1"/>
      <c r="M20" s="1"/>
      <c r="N20" s="1"/>
      <c r="O20" s="1"/>
      <c r="P20" s="1"/>
      <c r="Q20" s="1"/>
      <c r="R20" s="1"/>
    </row>
    <row r="21" spans="1:18" ht="12.75">
      <c r="A21" s="39" t="s">
        <v>62</v>
      </c>
      <c r="B21" s="40" t="s">
        <v>8</v>
      </c>
      <c r="C21" s="42">
        <v>0.25</v>
      </c>
      <c r="D21" s="43" t="s">
        <v>9</v>
      </c>
      <c r="E21" s="42"/>
      <c r="F21" s="42"/>
      <c r="G21" s="42">
        <f>0.78*C21</f>
        <v>0.195</v>
      </c>
      <c r="H21" s="42"/>
      <c r="I21" s="61"/>
      <c r="J21" s="60"/>
      <c r="K21" s="1"/>
      <c r="L21" s="1"/>
      <c r="M21" s="1"/>
      <c r="N21" s="1"/>
      <c r="O21" s="1"/>
      <c r="P21" s="1"/>
      <c r="Q21" s="1"/>
      <c r="R21" s="1"/>
    </row>
    <row r="22" spans="1:18" ht="12.75">
      <c r="A22" s="36">
        <v>15</v>
      </c>
      <c r="B22" s="44" t="s">
        <v>3</v>
      </c>
      <c r="C22" s="42">
        <v>1</v>
      </c>
      <c r="D22" s="45" t="s">
        <v>4</v>
      </c>
      <c r="E22" s="40" t="s">
        <v>19</v>
      </c>
      <c r="F22" s="40">
        <v>1</v>
      </c>
      <c r="G22" s="46">
        <f>0.62*C22*F22</f>
        <v>0.62</v>
      </c>
      <c r="H22" s="42"/>
      <c r="I22" s="61"/>
      <c r="J22" s="60"/>
      <c r="K22" s="1"/>
      <c r="L22" s="1"/>
      <c r="M22" s="1"/>
      <c r="N22" s="1"/>
      <c r="O22" s="1"/>
      <c r="P22" s="1"/>
      <c r="Q22" s="1"/>
      <c r="R22" s="1"/>
    </row>
    <row r="23" spans="1:18" ht="12.75">
      <c r="A23" s="39" t="s">
        <v>63</v>
      </c>
      <c r="B23" s="40" t="s">
        <v>38</v>
      </c>
      <c r="C23" s="42">
        <v>1</v>
      </c>
      <c r="D23" s="43" t="s">
        <v>5</v>
      </c>
      <c r="E23" s="42"/>
      <c r="F23" s="42">
        <v>1</v>
      </c>
      <c r="G23" s="46">
        <f>0.08*C23*F23</f>
        <v>0.08</v>
      </c>
      <c r="H23" s="42"/>
      <c r="I23" s="61"/>
      <c r="J23" s="60"/>
      <c r="K23" s="1"/>
      <c r="L23" s="1"/>
      <c r="M23" s="1"/>
      <c r="N23" s="1"/>
      <c r="O23" s="1"/>
      <c r="P23" s="1"/>
      <c r="Q23" s="1"/>
      <c r="R23" s="1"/>
    </row>
    <row r="24" spans="1:18" ht="12.75">
      <c r="A24" s="36"/>
      <c r="B24" s="40"/>
      <c r="C24" s="42"/>
      <c r="D24" s="43"/>
      <c r="E24" s="42"/>
      <c r="F24" s="42"/>
      <c r="G24" s="42"/>
      <c r="H24" s="42"/>
      <c r="I24" s="61"/>
      <c r="J24" s="61"/>
      <c r="K24" s="1"/>
      <c r="L24" s="1"/>
      <c r="M24" s="1"/>
      <c r="N24" s="1"/>
      <c r="O24" s="1"/>
      <c r="P24" s="1"/>
      <c r="Q24" s="1"/>
      <c r="R24" s="1"/>
    </row>
    <row r="25" spans="1:18" ht="12.75">
      <c r="A25" s="39"/>
      <c r="B25" s="40"/>
      <c r="C25" s="40"/>
      <c r="D25" s="39"/>
      <c r="E25" s="40"/>
      <c r="F25" s="40"/>
      <c r="G25" s="40"/>
      <c r="H25" s="40"/>
      <c r="I25" s="61"/>
      <c r="J25" s="61"/>
      <c r="K25" s="1"/>
      <c r="L25" s="1"/>
      <c r="M25" s="1"/>
      <c r="N25" s="1"/>
      <c r="O25" s="1"/>
      <c r="P25" s="1"/>
      <c r="Q25" s="1"/>
      <c r="R25" s="1"/>
    </row>
    <row r="26" spans="1:18" ht="12.75">
      <c r="A26" s="40"/>
      <c r="B26" s="40" t="s">
        <v>48</v>
      </c>
      <c r="C26" s="40"/>
      <c r="D26" s="39"/>
      <c r="E26" s="40"/>
      <c r="F26" s="40"/>
      <c r="G26" s="41">
        <f>SUM(G11:G25)</f>
        <v>10.819975</v>
      </c>
      <c r="H26" s="40"/>
      <c r="I26" s="60"/>
      <c r="J26" s="61"/>
      <c r="K26" s="1"/>
      <c r="L26" s="1"/>
      <c r="M26" s="1"/>
      <c r="N26" s="1"/>
      <c r="O26" s="1"/>
      <c r="P26" s="1"/>
      <c r="Q26" s="1"/>
      <c r="R26" s="1"/>
    </row>
    <row r="27" spans="1:18" ht="25.5">
      <c r="A27" s="55"/>
      <c r="B27" s="44" t="s">
        <v>90</v>
      </c>
      <c r="C27" s="64"/>
      <c r="D27" s="39" t="s">
        <v>51</v>
      </c>
      <c r="E27" s="64"/>
      <c r="F27" s="64"/>
      <c r="G27" s="41">
        <v>847.46</v>
      </c>
      <c r="H27" s="64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25.5">
      <c r="A28" s="39"/>
      <c r="B28" s="44" t="s">
        <v>116</v>
      </c>
      <c r="C28" s="64"/>
      <c r="D28" s="39" t="s">
        <v>51</v>
      </c>
      <c r="E28" s="64"/>
      <c r="F28" s="64"/>
      <c r="G28" s="41">
        <v>847.46</v>
      </c>
      <c r="H28" s="40"/>
      <c r="I28" s="1"/>
      <c r="J28" s="59"/>
      <c r="K28" s="1"/>
      <c r="L28" s="1"/>
      <c r="M28" s="1"/>
      <c r="N28" s="1"/>
      <c r="O28" s="1"/>
      <c r="P28" s="1"/>
      <c r="Q28" s="1"/>
      <c r="R28" s="1"/>
    </row>
    <row r="29" spans="1:18" ht="13.5" thickBot="1">
      <c r="A29" s="72"/>
      <c r="B29" s="73" t="s">
        <v>24</v>
      </c>
      <c r="C29" s="72"/>
      <c r="D29" s="74"/>
      <c r="E29" s="72"/>
      <c r="F29" s="72"/>
      <c r="G29" s="75">
        <f>G26*429+G27+G28</f>
        <v>6336.689275</v>
      </c>
      <c r="H29" s="72" t="s">
        <v>40</v>
      </c>
      <c r="I29" s="59"/>
      <c r="J29" s="59"/>
      <c r="K29" s="1"/>
      <c r="L29" s="1"/>
      <c r="M29" s="1"/>
      <c r="N29" s="1"/>
      <c r="O29" s="1"/>
      <c r="P29" s="1"/>
      <c r="Q29" s="1"/>
      <c r="R29" s="1"/>
    </row>
    <row r="30" spans="1:18" ht="12.75">
      <c r="A30" s="68"/>
      <c r="B30" s="76"/>
      <c r="C30" s="69"/>
      <c r="D30" s="70"/>
      <c r="E30" s="69"/>
      <c r="F30" s="69"/>
      <c r="G30" s="71"/>
      <c r="H30" s="68"/>
      <c r="I30" s="59"/>
      <c r="J30" s="59"/>
      <c r="K30" s="1"/>
      <c r="L30" s="1"/>
      <c r="M30" s="1"/>
      <c r="N30" s="1"/>
      <c r="O30" s="1"/>
      <c r="P30" s="1"/>
      <c r="Q30" s="1"/>
      <c r="R30" s="1"/>
    </row>
    <row r="31" spans="1:18" ht="12.75">
      <c r="A31" s="54"/>
      <c r="B31" s="42"/>
      <c r="C31" s="42"/>
      <c r="D31" s="43"/>
      <c r="E31" s="42"/>
      <c r="F31" s="42"/>
      <c r="G31" s="77"/>
      <c r="H31" s="47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 thickBot="1">
      <c r="A32" s="48"/>
      <c r="B32" s="49" t="s">
        <v>25</v>
      </c>
      <c r="C32" s="50"/>
      <c r="D32" s="51"/>
      <c r="E32" s="50"/>
      <c r="F32" s="50"/>
      <c r="G32" s="52">
        <f>G29*1.18</f>
        <v>7477.293344499999</v>
      </c>
      <c r="H32" s="47"/>
      <c r="I32" s="59"/>
      <c r="J32" s="59"/>
      <c r="K32" s="1"/>
      <c r="L32" s="1"/>
      <c r="M32" s="1"/>
      <c r="N32" s="1"/>
      <c r="O32" s="1"/>
      <c r="P32" s="1"/>
      <c r="Q32" s="1"/>
      <c r="R32" s="1"/>
    </row>
    <row r="33" spans="1:18" ht="12.75">
      <c r="A33" s="53"/>
      <c r="B33" s="54"/>
      <c r="C33" s="54"/>
      <c r="D33" s="53"/>
      <c r="E33" s="54"/>
      <c r="F33" s="54"/>
      <c r="G33" s="54"/>
      <c r="H33" s="54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2.75">
      <c r="A34" s="54"/>
      <c r="B34" s="54"/>
      <c r="C34" s="54"/>
      <c r="D34" s="53"/>
      <c r="E34" s="54"/>
      <c r="F34" s="54"/>
      <c r="G34" s="54"/>
      <c r="H34" s="54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s="80" customFormat="1" ht="25.5" customHeight="1">
      <c r="A35" s="9"/>
      <c r="B35" s="122"/>
      <c r="C35" s="122"/>
      <c r="D35" s="122"/>
      <c r="E35" s="105"/>
      <c r="F35" s="105"/>
      <c r="G35" s="106"/>
      <c r="H35" s="9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1:18" ht="12.75">
      <c r="A36" s="54"/>
      <c r="B36" s="54"/>
      <c r="C36" s="54"/>
      <c r="D36" s="53"/>
      <c r="E36" s="54"/>
      <c r="F36" s="54"/>
      <c r="G36" s="54"/>
      <c r="H36" s="55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2.75">
      <c r="A37" s="54"/>
      <c r="B37" s="54"/>
      <c r="C37" s="54"/>
      <c r="D37" s="53"/>
      <c r="E37" s="54"/>
      <c r="F37" s="54"/>
      <c r="G37" s="57"/>
      <c r="H37" s="54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8">
      <c r="A38" s="54"/>
      <c r="B38" s="54"/>
      <c r="C38" s="54"/>
      <c r="D38" s="53"/>
      <c r="E38" s="54"/>
      <c r="F38" s="62"/>
      <c r="G38" s="63"/>
      <c r="H38" s="54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2.75">
      <c r="A39" s="55"/>
      <c r="B39" s="55"/>
      <c r="C39" s="55"/>
      <c r="D39" s="56"/>
      <c r="E39" s="55"/>
      <c r="F39" s="55"/>
      <c r="G39" s="55"/>
      <c r="H39" s="55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ht="12.75">
      <c r="A40" s="54"/>
      <c r="B40" s="54"/>
      <c r="C40" s="54"/>
      <c r="D40" s="53"/>
      <c r="E40" s="54"/>
      <c r="F40" s="54"/>
      <c r="G40" s="54"/>
      <c r="H40" s="54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ht="12.75">
      <c r="A41" s="54"/>
      <c r="B41" s="54"/>
      <c r="C41" s="54"/>
      <c r="D41" s="53"/>
      <c r="E41" s="54"/>
      <c r="F41" s="54"/>
      <c r="G41" s="54"/>
      <c r="H41" s="54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2.75">
      <c r="A42" s="55"/>
      <c r="B42" s="55"/>
      <c r="C42" s="55"/>
      <c r="D42" s="56"/>
      <c r="E42" s="55"/>
      <c r="F42" s="55"/>
      <c r="G42" s="55"/>
      <c r="H42" s="55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2.75">
      <c r="A43" s="6"/>
      <c r="B43" s="6"/>
      <c r="C43" s="6"/>
      <c r="D43" s="8"/>
      <c r="E43" s="6"/>
      <c r="F43" s="6"/>
      <c r="G43" s="6"/>
      <c r="H43" s="6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2.75">
      <c r="A44" s="6"/>
      <c r="B44" s="6"/>
      <c r="C44" s="6"/>
      <c r="D44" s="8"/>
      <c r="E44" s="6"/>
      <c r="F44" s="6"/>
      <c r="G44" s="6"/>
      <c r="H44" s="6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">
      <c r="A45" s="11"/>
      <c r="B45" s="11"/>
      <c r="C45" s="11"/>
      <c r="D45" s="27"/>
      <c r="E45" s="11"/>
      <c r="F45" s="11"/>
      <c r="G45" s="12"/>
      <c r="H45" s="1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2.75">
      <c r="A46" s="6"/>
      <c r="B46" s="6"/>
      <c r="C46" s="6"/>
      <c r="D46" s="8"/>
      <c r="E46" s="6"/>
      <c r="F46" s="6"/>
      <c r="G46" s="6"/>
      <c r="H46" s="6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2.75">
      <c r="A47" s="6"/>
      <c r="B47" s="6"/>
      <c r="C47" s="6"/>
      <c r="D47" s="8"/>
      <c r="E47" s="6"/>
      <c r="F47" s="6"/>
      <c r="G47" s="6"/>
      <c r="H47" s="6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6"/>
      <c r="B48" s="6"/>
      <c r="C48" s="6"/>
      <c r="D48" s="8"/>
      <c r="E48" s="6"/>
      <c r="F48" s="6"/>
      <c r="G48" s="6"/>
      <c r="H48" s="6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6"/>
      <c r="B49" s="6"/>
      <c r="C49" s="6"/>
      <c r="D49" s="8"/>
      <c r="E49" s="6"/>
      <c r="F49" s="6"/>
      <c r="G49" s="6"/>
      <c r="H49" s="6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6"/>
      <c r="B50" s="6"/>
      <c r="C50" s="6"/>
      <c r="D50" s="8"/>
      <c r="E50" s="6"/>
      <c r="F50" s="6"/>
      <c r="G50" s="6"/>
      <c r="H50" s="6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6"/>
      <c r="B51" s="6"/>
      <c r="C51" s="6"/>
      <c r="D51" s="8"/>
      <c r="E51" s="6"/>
      <c r="F51" s="6"/>
      <c r="G51" s="6"/>
      <c r="H51" s="6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6"/>
      <c r="B52" s="6"/>
      <c r="C52" s="6"/>
      <c r="D52" s="8"/>
      <c r="E52" s="6"/>
      <c r="F52" s="6"/>
      <c r="G52" s="6"/>
      <c r="H52" s="6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6"/>
      <c r="B53" s="6"/>
      <c r="C53" s="6"/>
      <c r="D53" s="8"/>
      <c r="E53" s="6"/>
      <c r="F53" s="6"/>
      <c r="G53" s="6"/>
      <c r="H53" s="6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6"/>
      <c r="B54" s="6"/>
      <c r="C54" s="6"/>
      <c r="D54" s="8"/>
      <c r="E54" s="6"/>
      <c r="F54" s="6"/>
      <c r="G54" s="6"/>
      <c r="H54" s="6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2.75">
      <c r="A55" s="6"/>
      <c r="B55" s="6"/>
      <c r="C55" s="6"/>
      <c r="D55" s="8"/>
      <c r="E55" s="6"/>
      <c r="F55" s="6"/>
      <c r="G55" s="6"/>
      <c r="H55" s="6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2.75">
      <c r="A56" s="6"/>
      <c r="B56" s="6"/>
      <c r="C56" s="6"/>
      <c r="D56" s="8"/>
      <c r="E56" s="6"/>
      <c r="F56" s="6"/>
      <c r="G56" s="6"/>
      <c r="H56" s="6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2.75">
      <c r="A57" s="6"/>
      <c r="B57" s="6"/>
      <c r="C57" s="6"/>
      <c r="D57" s="8"/>
      <c r="E57" s="6"/>
      <c r="F57" s="6"/>
      <c r="G57" s="6"/>
      <c r="H57" s="6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2.75">
      <c r="A58" s="6"/>
      <c r="B58" s="6"/>
      <c r="C58" s="6"/>
      <c r="D58" s="8"/>
      <c r="E58" s="6"/>
      <c r="F58" s="6"/>
      <c r="G58" s="6"/>
      <c r="H58" s="6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2.75">
      <c r="A59" s="6"/>
      <c r="B59" s="6"/>
      <c r="C59" s="6"/>
      <c r="D59" s="8"/>
      <c r="E59" s="6"/>
      <c r="F59" s="6"/>
      <c r="G59" s="6"/>
      <c r="H59" s="6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2.75">
      <c r="A60" s="6"/>
      <c r="B60" s="6"/>
      <c r="C60" s="6"/>
      <c r="D60" s="8"/>
      <c r="E60" s="6"/>
      <c r="F60" s="6"/>
      <c r="G60" s="6"/>
      <c r="H60" s="6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2.75">
      <c r="A61" s="6"/>
      <c r="B61" s="6"/>
      <c r="C61" s="6"/>
      <c r="D61" s="8"/>
      <c r="E61" s="6"/>
      <c r="F61" s="6"/>
      <c r="G61" s="6"/>
      <c r="H61" s="6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2.75">
      <c r="A62" s="7"/>
      <c r="B62" s="7"/>
      <c r="C62" s="7"/>
      <c r="D62" s="29"/>
      <c r="E62" s="7"/>
      <c r="F62" s="7"/>
      <c r="G62" s="7"/>
      <c r="H62" s="6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8" ht="12.75">
      <c r="A63" s="5"/>
      <c r="B63" s="5"/>
      <c r="C63" s="5"/>
      <c r="E63" s="5"/>
      <c r="F63" s="5"/>
      <c r="G63" s="5"/>
      <c r="H63" s="5"/>
    </row>
    <row r="64" spans="1:8" ht="12.75">
      <c r="A64" s="5"/>
      <c r="B64" s="5"/>
      <c r="C64" s="5"/>
      <c r="E64" s="5"/>
      <c r="F64" s="5"/>
      <c r="G64" s="5"/>
      <c r="H64" s="5"/>
    </row>
    <row r="65" spans="1:8" ht="12.75">
      <c r="A65" s="5"/>
      <c r="B65" s="5"/>
      <c r="C65" s="5"/>
      <c r="E65" s="5"/>
      <c r="F65" s="5"/>
      <c r="G65" s="5"/>
      <c r="H65" s="5"/>
    </row>
    <row r="66" spans="1:8" ht="12.75">
      <c r="A66" s="5"/>
      <c r="B66" s="5"/>
      <c r="C66" s="5"/>
      <c r="E66" s="5"/>
      <c r="F66" s="5"/>
      <c r="G66" s="5"/>
      <c r="H66" s="5"/>
    </row>
    <row r="67" spans="1:8" ht="12.75">
      <c r="A67" s="5"/>
      <c r="B67" s="5"/>
      <c r="C67" s="5"/>
      <c r="E67" s="5"/>
      <c r="F67" s="5"/>
      <c r="G67" s="5"/>
      <c r="H67" s="5"/>
    </row>
  </sheetData>
  <sheetProtection/>
  <mergeCells count="38">
    <mergeCell ref="HQ4:HX4"/>
    <mergeCell ref="HY4:IF4"/>
    <mergeCell ref="IG4:IN4"/>
    <mergeCell ref="IO4:IV4"/>
    <mergeCell ref="GK4:GR4"/>
    <mergeCell ref="GS4:GZ4"/>
    <mergeCell ref="HA4:HH4"/>
    <mergeCell ref="HI4:HP4"/>
    <mergeCell ref="FE4:FL4"/>
    <mergeCell ref="FM4:FT4"/>
    <mergeCell ref="FU4:GB4"/>
    <mergeCell ref="GC4:GJ4"/>
    <mergeCell ref="DY4:EF4"/>
    <mergeCell ref="EG4:EN4"/>
    <mergeCell ref="EO4:EV4"/>
    <mergeCell ref="EW4:FD4"/>
    <mergeCell ref="CS4:CZ4"/>
    <mergeCell ref="DA4:DH4"/>
    <mergeCell ref="DI4:DP4"/>
    <mergeCell ref="DQ4:DX4"/>
    <mergeCell ref="BM4:BT4"/>
    <mergeCell ref="BU4:CB4"/>
    <mergeCell ref="CC4:CJ4"/>
    <mergeCell ref="CK4:CR4"/>
    <mergeCell ref="AG4:AN4"/>
    <mergeCell ref="AO4:AV4"/>
    <mergeCell ref="AW4:BD4"/>
    <mergeCell ref="BE4:BL4"/>
    <mergeCell ref="A4:H4"/>
    <mergeCell ref="I4:P4"/>
    <mergeCell ref="Q4:X4"/>
    <mergeCell ref="Y4:AF4"/>
    <mergeCell ref="A3:B3"/>
    <mergeCell ref="F3:H3"/>
    <mergeCell ref="A1:H1"/>
    <mergeCell ref="A2:H2"/>
    <mergeCell ref="B35:D35"/>
    <mergeCell ref="A10:H10"/>
  </mergeCells>
  <printOptions/>
  <pageMargins left="0.31" right="0.17" top="0.6" bottom="0.34" header="0.24" footer="0.15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4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2.75"/>
  <cols>
    <col min="1" max="1" width="16.00390625" style="80" customWidth="1"/>
    <col min="2" max="2" width="47.875" style="80" customWidth="1"/>
    <col min="3" max="3" width="9.125" style="80" customWidth="1"/>
    <col min="4" max="4" width="23.25390625" style="80" customWidth="1"/>
    <col min="5" max="5" width="18.625" style="80" customWidth="1"/>
    <col min="6" max="6" width="19.75390625" style="80" customWidth="1"/>
    <col min="7" max="7" width="16.875" style="80" customWidth="1"/>
    <col min="8" max="8" width="18.375" style="80" customWidth="1"/>
    <col min="9" max="9" width="11.625" style="80" bestFit="1" customWidth="1"/>
    <col min="10" max="10" width="10.625" style="80" bestFit="1" customWidth="1"/>
    <col min="11" max="16384" width="9.125" style="80" customWidth="1"/>
  </cols>
  <sheetData>
    <row r="1" spans="1:8" ht="15.75">
      <c r="A1" s="131" t="s">
        <v>119</v>
      </c>
      <c r="B1" s="131"/>
      <c r="C1" s="131"/>
      <c r="D1" s="131"/>
      <c r="E1" s="131"/>
      <c r="F1" s="131"/>
      <c r="G1" s="131"/>
      <c r="H1" s="131"/>
    </row>
    <row r="2" spans="1:8" ht="30" customHeight="1">
      <c r="A2" s="118" t="s">
        <v>120</v>
      </c>
      <c r="B2" s="118"/>
      <c r="C2" s="118"/>
      <c r="D2" s="118"/>
      <c r="E2" s="118"/>
      <c r="F2" s="118"/>
      <c r="G2" s="118"/>
      <c r="H2" s="118"/>
    </row>
    <row r="3" spans="1:8" ht="15.75">
      <c r="A3" s="119"/>
      <c r="B3" s="119"/>
      <c r="F3" s="120"/>
      <c r="G3" s="120"/>
      <c r="H3" s="120"/>
    </row>
    <row r="4" spans="1:8" ht="37.5" customHeight="1">
      <c r="A4" s="127" t="s">
        <v>88</v>
      </c>
      <c r="B4" s="127"/>
      <c r="C4" s="127"/>
      <c r="D4" s="127"/>
      <c r="E4" s="127"/>
      <c r="F4" s="127"/>
      <c r="G4" s="127"/>
      <c r="H4" s="127"/>
    </row>
    <row r="5" spans="1:8" ht="12.75">
      <c r="A5" s="30"/>
      <c r="B5" s="30"/>
      <c r="C5" s="30"/>
      <c r="D5" s="31"/>
      <c r="E5" s="30"/>
      <c r="F5" s="30"/>
      <c r="G5" s="30"/>
      <c r="H5" s="30"/>
    </row>
    <row r="6" spans="1:9" ht="15.75">
      <c r="A6" s="88" t="s">
        <v>76</v>
      </c>
      <c r="B6" s="89" t="s">
        <v>118</v>
      </c>
      <c r="C6" s="114"/>
      <c r="D6" s="114"/>
      <c r="E6" s="114"/>
      <c r="F6" s="114"/>
      <c r="G6" s="114"/>
      <c r="H6" s="114"/>
      <c r="I6" s="114"/>
    </row>
    <row r="7" spans="1:9" ht="15.75">
      <c r="A7" s="88" t="s">
        <v>78</v>
      </c>
      <c r="C7" s="89"/>
      <c r="D7" s="89"/>
      <c r="E7" s="89"/>
      <c r="F7" s="89"/>
      <c r="G7" s="89"/>
      <c r="H7" s="89"/>
      <c r="I7" s="89"/>
    </row>
    <row r="8" spans="1:9" ht="15.75">
      <c r="A8" s="88" t="s">
        <v>79</v>
      </c>
      <c r="B8" s="90" t="s">
        <v>80</v>
      </c>
      <c r="D8" s="91"/>
      <c r="E8" s="129"/>
      <c r="F8" s="129"/>
      <c r="G8" s="92"/>
      <c r="H8" s="92"/>
      <c r="I8" s="92"/>
    </row>
    <row r="9" ht="13.5" thickBot="1"/>
    <row r="10" spans="1:18" ht="45.75" thickBot="1">
      <c r="A10" s="2" t="s">
        <v>41</v>
      </c>
      <c r="B10" s="3" t="s">
        <v>42</v>
      </c>
      <c r="C10" s="3" t="s">
        <v>44</v>
      </c>
      <c r="D10" s="3" t="s">
        <v>45</v>
      </c>
      <c r="E10" s="3" t="s">
        <v>46</v>
      </c>
      <c r="F10" s="3" t="s">
        <v>49</v>
      </c>
      <c r="G10" s="3" t="s">
        <v>43</v>
      </c>
      <c r="H10" s="4" t="s">
        <v>47</v>
      </c>
      <c r="I10" s="81" t="s">
        <v>15</v>
      </c>
      <c r="J10" s="81" t="s">
        <v>16</v>
      </c>
      <c r="K10" s="81"/>
      <c r="L10" s="81"/>
      <c r="M10" s="81"/>
      <c r="N10" s="81"/>
      <c r="O10" s="81"/>
      <c r="P10" s="81"/>
      <c r="Q10" s="81"/>
      <c r="R10" s="81"/>
    </row>
    <row r="11" spans="1:18" ht="17.25" customHeight="1">
      <c r="A11" s="23">
        <v>1</v>
      </c>
      <c r="B11" s="13" t="s">
        <v>100</v>
      </c>
      <c r="C11" s="23">
        <v>13.6</v>
      </c>
      <c r="D11" s="115" t="s">
        <v>101</v>
      </c>
      <c r="E11" s="23" t="s">
        <v>19</v>
      </c>
      <c r="F11" s="23">
        <v>1.67</v>
      </c>
      <c r="G11" s="24">
        <f>0.22*C11*F11</f>
        <v>4.99664</v>
      </c>
      <c r="H11" s="40" t="s">
        <v>10</v>
      </c>
      <c r="I11" s="81">
        <f>G11*429</f>
        <v>2143.55856</v>
      </c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14.25" customHeight="1">
      <c r="A12" s="14" t="s">
        <v>57</v>
      </c>
      <c r="B12" s="13" t="s">
        <v>102</v>
      </c>
      <c r="C12" s="15">
        <v>13.6</v>
      </c>
      <c r="D12" s="14" t="s">
        <v>59</v>
      </c>
      <c r="E12" s="15" t="s">
        <v>19</v>
      </c>
      <c r="F12" s="15" t="s">
        <v>19</v>
      </c>
      <c r="G12" s="16">
        <f>0.29*C12</f>
        <v>3.9439999999999995</v>
      </c>
      <c r="H12" s="15"/>
      <c r="I12" s="81"/>
      <c r="J12" s="81">
        <f>G12*429</f>
        <v>1691.9759999999999</v>
      </c>
      <c r="K12" s="81"/>
      <c r="L12" s="81"/>
      <c r="M12" s="81"/>
      <c r="N12" s="81"/>
      <c r="O12" s="81"/>
      <c r="P12" s="81"/>
      <c r="Q12" s="81"/>
      <c r="R12" s="81"/>
    </row>
    <row r="13" spans="1:18" ht="17.25" customHeight="1">
      <c r="A13" s="23">
        <v>3</v>
      </c>
      <c r="B13" s="13" t="s">
        <v>103</v>
      </c>
      <c r="C13" s="15">
        <v>12.72</v>
      </c>
      <c r="D13" s="115" t="s">
        <v>105</v>
      </c>
      <c r="E13" s="15"/>
      <c r="F13" s="15">
        <v>1.67</v>
      </c>
      <c r="G13" s="24">
        <f>0.11*C13*F13</f>
        <v>2.336664</v>
      </c>
      <c r="H13" s="40" t="s">
        <v>10</v>
      </c>
      <c r="I13" s="81">
        <f>G13*429</f>
        <v>1002.4288559999999</v>
      </c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20.25" customHeight="1">
      <c r="A14" s="23">
        <v>4</v>
      </c>
      <c r="B14" s="13" t="s">
        <v>104</v>
      </c>
      <c r="C14" s="15">
        <v>12.72</v>
      </c>
      <c r="D14" s="115" t="s">
        <v>105</v>
      </c>
      <c r="E14" s="15"/>
      <c r="F14" s="15"/>
      <c r="G14" s="16">
        <f>0.14*C14</f>
        <v>1.7808000000000002</v>
      </c>
      <c r="H14" s="15"/>
      <c r="I14" s="81"/>
      <c r="J14" s="81">
        <f>G14*429</f>
        <v>763.9632</v>
      </c>
      <c r="K14" s="81"/>
      <c r="L14" s="81"/>
      <c r="M14" s="81"/>
      <c r="N14" s="81"/>
      <c r="O14" s="81"/>
      <c r="P14" s="81"/>
      <c r="Q14" s="81"/>
      <c r="R14" s="81"/>
    </row>
    <row r="15" spans="1:18" ht="20.25" customHeight="1">
      <c r="A15" s="14" t="s">
        <v>68</v>
      </c>
      <c r="B15" s="13" t="s">
        <v>109</v>
      </c>
      <c r="C15" s="15">
        <v>1.5</v>
      </c>
      <c r="D15" s="115" t="s">
        <v>108</v>
      </c>
      <c r="E15" s="15"/>
      <c r="F15" s="15">
        <v>1.67</v>
      </c>
      <c r="G15" s="24">
        <f>0.27*C15*F15</f>
        <v>0.67635</v>
      </c>
      <c r="H15" s="40" t="s">
        <v>10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18" ht="20.25" customHeight="1">
      <c r="A16" s="23">
        <v>6</v>
      </c>
      <c r="B16" s="13" t="s">
        <v>110</v>
      </c>
      <c r="C16" s="15">
        <v>1.5</v>
      </c>
      <c r="D16" s="115" t="s">
        <v>108</v>
      </c>
      <c r="E16" s="15"/>
      <c r="F16" s="15"/>
      <c r="G16" s="16">
        <f>0.49*C16</f>
        <v>0.735</v>
      </c>
      <c r="H16" s="15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1:18" ht="14.25" customHeight="1">
      <c r="A17" s="23">
        <v>7</v>
      </c>
      <c r="B17" s="13" t="s">
        <v>20</v>
      </c>
      <c r="C17" s="15">
        <v>10</v>
      </c>
      <c r="D17" s="13" t="s">
        <v>53</v>
      </c>
      <c r="E17" s="15" t="s">
        <v>19</v>
      </c>
      <c r="F17" s="15" t="s">
        <v>19</v>
      </c>
      <c r="G17" s="16">
        <f>0.35*C17</f>
        <v>3.5</v>
      </c>
      <c r="H17" s="15"/>
      <c r="I17" s="81"/>
      <c r="J17" s="81">
        <f>G17*429</f>
        <v>1501.5</v>
      </c>
      <c r="K17" s="81"/>
      <c r="L17" s="81"/>
      <c r="M17" s="81"/>
      <c r="N17" s="81"/>
      <c r="O17" s="81"/>
      <c r="P17" s="81"/>
      <c r="Q17" s="81"/>
      <c r="R17" s="81"/>
    </row>
    <row r="18" spans="1:18" ht="36.75" customHeight="1">
      <c r="A18" s="14" t="s">
        <v>23</v>
      </c>
      <c r="B18" s="13" t="s">
        <v>111</v>
      </c>
      <c r="C18" s="15">
        <v>1</v>
      </c>
      <c r="D18" s="13" t="s">
        <v>112</v>
      </c>
      <c r="E18" s="15"/>
      <c r="F18" s="15"/>
      <c r="G18" s="16">
        <f>0.37*C18</f>
        <v>0.37</v>
      </c>
      <c r="H18" s="15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1:18" ht="30.75" customHeight="1">
      <c r="A19" s="23">
        <v>9</v>
      </c>
      <c r="B19" s="13" t="s">
        <v>106</v>
      </c>
      <c r="C19" s="15">
        <v>1</v>
      </c>
      <c r="D19" s="13" t="s">
        <v>107</v>
      </c>
      <c r="E19" s="15" t="s">
        <v>19</v>
      </c>
      <c r="F19" s="15" t="s">
        <v>19</v>
      </c>
      <c r="G19" s="16">
        <f>0.4*C19</f>
        <v>0.4</v>
      </c>
      <c r="H19" s="15"/>
      <c r="I19" s="81"/>
      <c r="J19" s="81">
        <f>G19*429</f>
        <v>171.60000000000002</v>
      </c>
      <c r="K19" s="81"/>
      <c r="L19" s="81"/>
      <c r="M19" s="81"/>
      <c r="N19" s="81"/>
      <c r="O19" s="81"/>
      <c r="P19" s="81"/>
      <c r="Q19" s="81"/>
      <c r="R19" s="81"/>
    </row>
    <row r="20" spans="1:18" ht="14.25" customHeight="1">
      <c r="A20" s="23">
        <v>10</v>
      </c>
      <c r="B20" s="13" t="s">
        <v>12</v>
      </c>
      <c r="C20" s="15">
        <v>1</v>
      </c>
      <c r="D20" s="65" t="s">
        <v>4</v>
      </c>
      <c r="E20" s="15" t="s">
        <v>19</v>
      </c>
      <c r="F20" s="15" t="s">
        <v>19</v>
      </c>
      <c r="G20" s="16">
        <v>0.62</v>
      </c>
      <c r="H20" s="15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1:18" ht="14.25" customHeight="1">
      <c r="A21" s="14" t="s">
        <v>71</v>
      </c>
      <c r="B21" s="13" t="s">
        <v>11</v>
      </c>
      <c r="C21" s="15">
        <v>4</v>
      </c>
      <c r="D21" s="65" t="s">
        <v>54</v>
      </c>
      <c r="E21" s="15" t="s">
        <v>19</v>
      </c>
      <c r="F21" s="15" t="s">
        <v>19</v>
      </c>
      <c r="G21" s="16">
        <f>0.63*C21</f>
        <v>2.52</v>
      </c>
      <c r="H21" s="15"/>
      <c r="I21" s="81"/>
      <c r="J21" s="81">
        <f>G21*429</f>
        <v>1081.08</v>
      </c>
      <c r="K21" s="81"/>
      <c r="L21" s="81"/>
      <c r="M21" s="81"/>
      <c r="N21" s="81"/>
      <c r="O21" s="81"/>
      <c r="P21" s="81"/>
      <c r="Q21" s="81"/>
      <c r="R21" s="81"/>
    </row>
    <row r="22" spans="1:18" ht="14.25" customHeight="1">
      <c r="A22" s="23">
        <v>12</v>
      </c>
      <c r="B22" s="13" t="s">
        <v>13</v>
      </c>
      <c r="C22" s="15">
        <v>4</v>
      </c>
      <c r="D22" s="65" t="s">
        <v>1</v>
      </c>
      <c r="E22" s="15"/>
      <c r="F22" s="15"/>
      <c r="G22" s="16">
        <v>0.21</v>
      </c>
      <c r="H22" s="15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1:18" ht="14.25" customHeight="1">
      <c r="A23" s="23">
        <v>13</v>
      </c>
      <c r="B23" s="13" t="s">
        <v>14</v>
      </c>
      <c r="C23" s="15">
        <v>10</v>
      </c>
      <c r="D23" s="65" t="s">
        <v>6</v>
      </c>
      <c r="E23" s="15"/>
      <c r="F23" s="15"/>
      <c r="G23" s="16">
        <f>0.35*C23</f>
        <v>3.5</v>
      </c>
      <c r="H23" s="15"/>
      <c r="I23" s="81"/>
      <c r="J23" s="81">
        <f>G23*429</f>
        <v>1501.5</v>
      </c>
      <c r="K23" s="81"/>
      <c r="L23" s="81"/>
      <c r="M23" s="81"/>
      <c r="N23" s="81"/>
      <c r="O23" s="81"/>
      <c r="P23" s="81"/>
      <c r="Q23" s="81"/>
      <c r="R23" s="81"/>
    </row>
    <row r="24" spans="1:18" ht="12.75">
      <c r="A24" s="23">
        <v>14</v>
      </c>
      <c r="B24" s="40" t="s">
        <v>38</v>
      </c>
      <c r="C24" s="42">
        <v>1</v>
      </c>
      <c r="D24" s="43" t="s">
        <v>5</v>
      </c>
      <c r="E24" s="42"/>
      <c r="F24" s="42"/>
      <c r="G24" s="46">
        <f>0.08*C24</f>
        <v>0.08</v>
      </c>
      <c r="H24" s="42"/>
      <c r="I24" s="82"/>
      <c r="J24" s="83"/>
      <c r="K24" s="81"/>
      <c r="L24" s="81"/>
      <c r="M24" s="81"/>
      <c r="N24" s="81"/>
      <c r="O24" s="81"/>
      <c r="P24" s="81"/>
      <c r="Q24" s="81"/>
      <c r="R24" s="81"/>
    </row>
    <row r="25" spans="1:18" ht="14.25" customHeight="1">
      <c r="A25" s="14"/>
      <c r="B25" s="13"/>
      <c r="C25" s="15"/>
      <c r="D25" s="65"/>
      <c r="E25" s="15"/>
      <c r="F25" s="15"/>
      <c r="G25" s="16"/>
      <c r="H25" s="15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1:18" ht="14.25" customHeight="1">
      <c r="A26" s="104"/>
      <c r="B26" s="13" t="s">
        <v>75</v>
      </c>
      <c r="C26" s="15"/>
      <c r="D26" s="65"/>
      <c r="E26" s="15"/>
      <c r="F26" s="15"/>
      <c r="G26" s="16">
        <f>SUM(G11:G25)</f>
        <v>25.669453999999998</v>
      </c>
      <c r="H26" s="15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1:18" ht="25.5">
      <c r="A27" s="55"/>
      <c r="B27" s="44" t="s">
        <v>90</v>
      </c>
      <c r="C27" s="64"/>
      <c r="D27" s="39" t="s">
        <v>51</v>
      </c>
      <c r="E27" s="64"/>
      <c r="F27" s="64"/>
      <c r="G27" s="41">
        <v>847.46</v>
      </c>
      <c r="H27" s="64"/>
      <c r="I27" s="81"/>
      <c r="J27" s="81">
        <f>SUM(J11:J31)</f>
        <v>83920.98000000003</v>
      </c>
      <c r="K27" s="81"/>
      <c r="L27" s="81"/>
      <c r="M27" s="81"/>
      <c r="N27" s="81"/>
      <c r="O27" s="81"/>
      <c r="P27" s="81"/>
      <c r="Q27" s="81"/>
      <c r="R27" s="81"/>
    </row>
    <row r="28" spans="1:18" ht="27.75" customHeight="1">
      <c r="A28" s="14"/>
      <c r="B28" s="44" t="s">
        <v>117</v>
      </c>
      <c r="C28" s="64"/>
      <c r="D28" s="39" t="s">
        <v>51</v>
      </c>
      <c r="E28" s="64"/>
      <c r="F28" s="64"/>
      <c r="G28" s="41">
        <v>847.46</v>
      </c>
      <c r="H28" s="15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1:18" ht="16.5">
      <c r="A29" s="14"/>
      <c r="B29" s="15"/>
      <c r="C29" s="15"/>
      <c r="D29" s="65"/>
      <c r="E29" s="15"/>
      <c r="F29" s="15"/>
      <c r="G29" s="15"/>
      <c r="H29" s="15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ht="12.75">
      <c r="A30" s="15"/>
      <c r="B30" s="23" t="s">
        <v>24</v>
      </c>
      <c r="C30" s="15"/>
      <c r="D30" s="15"/>
      <c r="E30" s="15"/>
      <c r="F30" s="15"/>
      <c r="G30" s="16">
        <f>G26*429+G27+G28</f>
        <v>12707.115765999999</v>
      </c>
      <c r="H30" s="18" t="s">
        <v>56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ht="12.75">
      <c r="A31" s="17"/>
      <c r="C31" s="17"/>
      <c r="D31" s="17"/>
      <c r="E31" s="17"/>
      <c r="F31" s="17"/>
      <c r="G31" s="19"/>
      <c r="H31" s="15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ht="12.75">
      <c r="A32" s="66"/>
      <c r="B32" s="25"/>
      <c r="C32" s="17"/>
      <c r="D32" s="17"/>
      <c r="E32" s="17"/>
      <c r="F32" s="17"/>
      <c r="G32" s="67"/>
      <c r="H32" s="18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8" ht="13.5" thickBot="1">
      <c r="A33" s="20"/>
      <c r="B33" s="26" t="s">
        <v>25</v>
      </c>
      <c r="C33" s="21"/>
      <c r="D33" s="21"/>
      <c r="E33" s="21"/>
      <c r="F33" s="21"/>
      <c r="G33" s="107">
        <f>G30*1.18</f>
        <v>14994.396603879997</v>
      </c>
      <c r="H33" s="108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8" ht="12.75">
      <c r="A34" s="84"/>
      <c r="B34" s="85"/>
      <c r="C34" s="85"/>
      <c r="D34" s="85"/>
      <c r="E34" s="85"/>
      <c r="F34" s="85"/>
      <c r="G34" s="85"/>
      <c r="H34" s="85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1:18" ht="25.5" customHeight="1">
      <c r="A35" s="9"/>
      <c r="B35" s="122"/>
      <c r="C35" s="122"/>
      <c r="D35" s="122"/>
      <c r="E35" s="105"/>
      <c r="F35" s="105"/>
      <c r="G35" s="106"/>
      <c r="H35" s="9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1:18" ht="12.75">
      <c r="A36" s="9"/>
      <c r="B36" s="9"/>
      <c r="C36" s="9"/>
      <c r="D36" s="9"/>
      <c r="E36" s="9"/>
      <c r="F36" s="9"/>
      <c r="G36" s="9"/>
      <c r="H36" s="9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1:18" ht="12.75">
      <c r="A37" s="85"/>
      <c r="B37" s="85"/>
      <c r="C37" s="85"/>
      <c r="D37" s="85"/>
      <c r="E37" s="85"/>
      <c r="F37" s="85"/>
      <c r="G37" s="85"/>
      <c r="H37" s="85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1:18" ht="12.75">
      <c r="A38" s="85"/>
      <c r="B38" s="85"/>
      <c r="C38" s="85"/>
      <c r="D38" s="85"/>
      <c r="E38" s="85"/>
      <c r="F38" s="85"/>
      <c r="G38" s="85"/>
      <c r="H38" s="85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1:18" ht="12.75">
      <c r="A39" s="9"/>
      <c r="B39" s="9"/>
      <c r="C39" s="9"/>
      <c r="D39" s="9"/>
      <c r="E39" s="9"/>
      <c r="F39" s="9"/>
      <c r="G39" s="9"/>
      <c r="H39" s="9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1:18" ht="12.75">
      <c r="A40" s="85"/>
      <c r="B40" s="85"/>
      <c r="C40" s="85"/>
      <c r="D40" s="85"/>
      <c r="E40" s="85"/>
      <c r="F40" s="85"/>
      <c r="G40" s="85"/>
      <c r="H40" s="85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1:18" ht="12.75">
      <c r="A41" s="85"/>
      <c r="B41" s="85"/>
      <c r="C41" s="85"/>
      <c r="D41" s="85"/>
      <c r="E41" s="85"/>
      <c r="F41" s="85"/>
      <c r="G41" s="85"/>
      <c r="H41" s="85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1:18" ht="15">
      <c r="A42" s="11"/>
      <c r="B42" s="11"/>
      <c r="C42" s="11"/>
      <c r="D42" s="11"/>
      <c r="E42" s="11"/>
      <c r="F42" s="11"/>
      <c r="G42" s="12"/>
      <c r="H42" s="1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1:18" ht="12.75">
      <c r="A43" s="85"/>
      <c r="B43" s="85"/>
      <c r="C43" s="85"/>
      <c r="D43" s="85"/>
      <c r="E43" s="85"/>
      <c r="F43" s="85"/>
      <c r="G43" s="85"/>
      <c r="H43" s="85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1:18" ht="12.75">
      <c r="A44" s="85"/>
      <c r="B44" s="85"/>
      <c r="C44" s="85"/>
      <c r="D44" s="85"/>
      <c r="E44" s="85"/>
      <c r="F44" s="85"/>
      <c r="G44" s="85"/>
      <c r="H44" s="85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1:18" ht="12.75">
      <c r="A45" s="85"/>
      <c r="B45" s="85"/>
      <c r="C45" s="85"/>
      <c r="D45" s="85"/>
      <c r="E45" s="85"/>
      <c r="F45" s="85"/>
      <c r="G45" s="85"/>
      <c r="H45" s="85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1:18" ht="12.75">
      <c r="A46" s="85"/>
      <c r="B46" s="85"/>
      <c r="C46" s="85"/>
      <c r="D46" s="85"/>
      <c r="E46" s="85"/>
      <c r="F46" s="85"/>
      <c r="G46" s="85"/>
      <c r="H46" s="85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1:18" ht="12.75">
      <c r="A47" s="85"/>
      <c r="B47" s="85"/>
      <c r="C47" s="85"/>
      <c r="D47" s="85"/>
      <c r="E47" s="85"/>
      <c r="F47" s="85"/>
      <c r="G47" s="85"/>
      <c r="H47" s="85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1:18" ht="12.75">
      <c r="A48" s="85"/>
      <c r="B48" s="85"/>
      <c r="C48" s="85"/>
      <c r="D48" s="85"/>
      <c r="E48" s="85"/>
      <c r="F48" s="85"/>
      <c r="G48" s="85"/>
      <c r="H48" s="85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1:18" ht="12.75">
      <c r="A49" s="85"/>
      <c r="B49" s="85"/>
      <c r="C49" s="85"/>
      <c r="D49" s="85"/>
      <c r="E49" s="85"/>
      <c r="F49" s="85"/>
      <c r="G49" s="85"/>
      <c r="H49" s="85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1:18" ht="12.75">
      <c r="A50" s="85"/>
      <c r="B50" s="85"/>
      <c r="C50" s="85"/>
      <c r="D50" s="85"/>
      <c r="E50" s="85"/>
      <c r="F50" s="85"/>
      <c r="G50" s="85"/>
      <c r="H50" s="85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1:18" ht="12.75">
      <c r="A51" s="85"/>
      <c r="B51" s="85"/>
      <c r="C51" s="85"/>
      <c r="D51" s="85"/>
      <c r="E51" s="85"/>
      <c r="F51" s="85"/>
      <c r="G51" s="85"/>
      <c r="H51" s="85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1:18" ht="12.75">
      <c r="A52" s="85"/>
      <c r="B52" s="85"/>
      <c r="C52" s="85"/>
      <c r="D52" s="85"/>
      <c r="E52" s="85"/>
      <c r="F52" s="85"/>
      <c r="G52" s="85"/>
      <c r="H52" s="85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1:18" ht="12.75">
      <c r="A53" s="85"/>
      <c r="B53" s="85"/>
      <c r="C53" s="85"/>
      <c r="D53" s="85"/>
      <c r="E53" s="85"/>
      <c r="F53" s="85"/>
      <c r="G53" s="85"/>
      <c r="H53" s="85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1:18" ht="12.75">
      <c r="A54" s="85"/>
      <c r="B54" s="85"/>
      <c r="C54" s="85"/>
      <c r="D54" s="85"/>
      <c r="E54" s="85"/>
      <c r="F54" s="85"/>
      <c r="G54" s="85"/>
      <c r="H54" s="85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1:18" ht="12.75">
      <c r="A55" s="85"/>
      <c r="B55" s="85"/>
      <c r="C55" s="85"/>
      <c r="D55" s="85"/>
      <c r="E55" s="85"/>
      <c r="F55" s="85"/>
      <c r="G55" s="85"/>
      <c r="H55" s="85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1:18" ht="12.75">
      <c r="A56" s="85"/>
      <c r="B56" s="85"/>
      <c r="C56" s="85"/>
      <c r="D56" s="85"/>
      <c r="E56" s="85"/>
      <c r="F56" s="85"/>
      <c r="G56" s="85"/>
      <c r="H56" s="85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1:18" ht="12.75">
      <c r="A57" s="85"/>
      <c r="B57" s="85"/>
      <c r="C57" s="85"/>
      <c r="D57" s="85"/>
      <c r="E57" s="85"/>
      <c r="F57" s="85"/>
      <c r="G57" s="85"/>
      <c r="H57" s="85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1:18" ht="12.75">
      <c r="A58" s="85"/>
      <c r="B58" s="85"/>
      <c r="C58" s="85"/>
      <c r="D58" s="85"/>
      <c r="E58" s="85"/>
      <c r="F58" s="85"/>
      <c r="G58" s="85"/>
      <c r="H58" s="85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1:18" ht="12.75">
      <c r="A59" s="86"/>
      <c r="B59" s="86"/>
      <c r="C59" s="86"/>
      <c r="D59" s="86"/>
      <c r="E59" s="86"/>
      <c r="F59" s="86"/>
      <c r="G59" s="86"/>
      <c r="H59" s="85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1:8" ht="12.75">
      <c r="A60" s="87"/>
      <c r="B60" s="87"/>
      <c r="C60" s="87"/>
      <c r="D60" s="87"/>
      <c r="E60" s="87"/>
      <c r="F60" s="87"/>
      <c r="G60" s="87"/>
      <c r="H60" s="87"/>
    </row>
    <row r="61" spans="1:8" ht="12.75">
      <c r="A61" s="87"/>
      <c r="B61" s="87"/>
      <c r="C61" s="87"/>
      <c r="D61" s="87"/>
      <c r="E61" s="87"/>
      <c r="F61" s="87"/>
      <c r="G61" s="87"/>
      <c r="H61" s="87"/>
    </row>
    <row r="62" spans="1:8" ht="12.75">
      <c r="A62" s="87"/>
      <c r="B62" s="87"/>
      <c r="C62" s="87"/>
      <c r="D62" s="87"/>
      <c r="E62" s="87"/>
      <c r="F62" s="87"/>
      <c r="G62" s="87"/>
      <c r="H62" s="87"/>
    </row>
    <row r="63" spans="1:8" ht="12.75">
      <c r="A63" s="87"/>
      <c r="B63" s="87"/>
      <c r="C63" s="87"/>
      <c r="D63" s="87"/>
      <c r="E63" s="87"/>
      <c r="F63" s="87"/>
      <c r="G63" s="87"/>
      <c r="H63" s="87"/>
    </row>
    <row r="64" spans="1:8" ht="12.75">
      <c r="A64" s="87"/>
      <c r="B64" s="87"/>
      <c r="C64" s="87"/>
      <c r="D64" s="87"/>
      <c r="E64" s="87"/>
      <c r="F64" s="87"/>
      <c r="G64" s="87"/>
      <c r="H64" s="87"/>
    </row>
  </sheetData>
  <sheetProtection/>
  <mergeCells count="7">
    <mergeCell ref="A3:B3"/>
    <mergeCell ref="F3:H3"/>
    <mergeCell ref="A1:H1"/>
    <mergeCell ref="A2:H2"/>
    <mergeCell ref="B35:D35"/>
    <mergeCell ref="A4:H4"/>
    <mergeCell ref="E8:F8"/>
  </mergeCells>
  <printOptions/>
  <pageMargins left="0.36" right="0.19" top="0.46" bottom="0.54" header="0.28" footer="0.27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tabSelected="1" view="pageBreakPreview" zoomScaleSheetLayoutView="100" zoomScalePageLayoutView="0" workbookViewId="0" topLeftCell="A1">
      <selection activeCell="B25" sqref="B25"/>
    </sheetView>
  </sheetViews>
  <sheetFormatPr defaultColWidth="9.00390625" defaultRowHeight="12.75"/>
  <cols>
    <col min="1" max="1" width="16.00390625" style="80" customWidth="1"/>
    <col min="2" max="2" width="47.875" style="80" customWidth="1"/>
    <col min="3" max="3" width="9.125" style="80" customWidth="1"/>
    <col min="4" max="4" width="23.25390625" style="80" customWidth="1"/>
    <col min="5" max="5" width="18.625" style="80" customWidth="1"/>
    <col min="6" max="6" width="19.75390625" style="80" customWidth="1"/>
    <col min="7" max="7" width="16.875" style="80" customWidth="1"/>
    <col min="8" max="8" width="18.375" style="80" customWidth="1"/>
    <col min="9" max="16384" width="9.125" style="80" customWidth="1"/>
  </cols>
  <sheetData>
    <row r="1" spans="1:8" ht="15.75">
      <c r="A1" s="131" t="s">
        <v>119</v>
      </c>
      <c r="B1" s="131"/>
      <c r="C1" s="131"/>
      <c r="D1" s="131"/>
      <c r="E1" s="131"/>
      <c r="F1" s="131"/>
      <c r="G1" s="131"/>
      <c r="H1" s="131"/>
    </row>
    <row r="2" spans="1:8" s="117" customFormat="1" ht="30" customHeight="1">
      <c r="A2" s="118" t="s">
        <v>120</v>
      </c>
      <c r="B2" s="118"/>
      <c r="C2" s="118"/>
      <c r="D2" s="118"/>
      <c r="E2" s="118"/>
      <c r="F2" s="118"/>
      <c r="G2" s="118"/>
      <c r="H2" s="118"/>
    </row>
    <row r="3" spans="1:8" ht="15.75">
      <c r="A3" s="119"/>
      <c r="B3" s="119"/>
      <c r="F3" s="120"/>
      <c r="G3" s="120"/>
      <c r="H3" s="120"/>
    </row>
    <row r="4" spans="1:8" ht="48" customHeight="1">
      <c r="A4" s="132" t="s">
        <v>89</v>
      </c>
      <c r="B4" s="132"/>
      <c r="C4" s="132"/>
      <c r="D4" s="132"/>
      <c r="E4" s="132"/>
      <c r="F4" s="132"/>
      <c r="G4" s="132"/>
      <c r="H4" s="132"/>
    </row>
    <row r="5" ht="13.5" thickBot="1"/>
    <row r="6" spans="1:18" ht="45.75" thickBot="1">
      <c r="A6" s="2" t="s">
        <v>41</v>
      </c>
      <c r="B6" s="3" t="s">
        <v>42</v>
      </c>
      <c r="C6" s="3" t="s">
        <v>44</v>
      </c>
      <c r="D6" s="3" t="s">
        <v>45</v>
      </c>
      <c r="E6" s="3" t="s">
        <v>46</v>
      </c>
      <c r="F6" s="3" t="s">
        <v>49</v>
      </c>
      <c r="G6" s="3" t="s">
        <v>43</v>
      </c>
      <c r="H6" s="4" t="s">
        <v>47</v>
      </c>
      <c r="I6" s="81"/>
      <c r="J6" s="81"/>
      <c r="K6" s="81"/>
      <c r="L6" s="81"/>
      <c r="M6" s="81"/>
      <c r="N6" s="81"/>
      <c r="O6" s="81"/>
      <c r="P6" s="81"/>
      <c r="Q6" s="81"/>
      <c r="R6" s="81"/>
    </row>
    <row r="7" spans="1:18" ht="15">
      <c r="A7" s="133"/>
      <c r="B7" s="134"/>
      <c r="C7" s="134"/>
      <c r="D7" s="134"/>
      <c r="E7" s="134"/>
      <c r="F7" s="134"/>
      <c r="G7" s="134"/>
      <c r="H7" s="135"/>
      <c r="I7" s="81"/>
      <c r="J7" s="81"/>
      <c r="K7" s="81"/>
      <c r="L7" s="81"/>
      <c r="M7" s="81"/>
      <c r="N7" s="81"/>
      <c r="O7" s="81"/>
      <c r="P7" s="81"/>
      <c r="Q7" s="81"/>
      <c r="R7" s="81"/>
    </row>
    <row r="8" spans="1:18" ht="25.5" customHeight="1">
      <c r="A8" s="15">
        <v>1</v>
      </c>
      <c r="B8" s="15" t="s">
        <v>58</v>
      </c>
      <c r="C8" s="15">
        <v>3</v>
      </c>
      <c r="D8" s="15" t="s">
        <v>53</v>
      </c>
      <c r="E8" s="15" t="s">
        <v>19</v>
      </c>
      <c r="F8" s="15" t="s">
        <v>19</v>
      </c>
      <c r="G8" s="16">
        <f>0.35*C8</f>
        <v>1.0499999999999998</v>
      </c>
      <c r="H8" s="15"/>
      <c r="I8" s="81"/>
      <c r="J8" s="81"/>
      <c r="K8" s="81"/>
      <c r="L8" s="81"/>
      <c r="M8" s="81"/>
      <c r="N8" s="81"/>
      <c r="O8" s="81"/>
      <c r="P8" s="81"/>
      <c r="Q8" s="81"/>
      <c r="R8" s="81"/>
    </row>
    <row r="9" spans="1:18" ht="14.25" customHeight="1">
      <c r="A9" s="14"/>
      <c r="B9" s="15"/>
      <c r="C9" s="15"/>
      <c r="D9" s="15"/>
      <c r="E9" s="15"/>
      <c r="F9" s="15"/>
      <c r="G9" s="16"/>
      <c r="H9" s="15"/>
      <c r="I9" s="81"/>
      <c r="J9" s="81"/>
      <c r="K9" s="81"/>
      <c r="L9" s="81"/>
      <c r="M9" s="81"/>
      <c r="N9" s="81"/>
      <c r="O9" s="81"/>
      <c r="P9" s="81"/>
      <c r="Q9" s="81"/>
      <c r="R9" s="81"/>
    </row>
    <row r="10" spans="1:18" ht="15" customHeight="1">
      <c r="A10" s="15"/>
      <c r="B10" s="15"/>
      <c r="C10" s="15"/>
      <c r="D10" s="15"/>
      <c r="E10" s="15"/>
      <c r="F10" s="15"/>
      <c r="G10" s="16"/>
      <c r="H10" s="15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2.75">
      <c r="A11" s="17"/>
      <c r="B11" s="17"/>
      <c r="C11" s="17"/>
      <c r="D11" s="17"/>
      <c r="E11" s="17"/>
      <c r="F11" s="17"/>
      <c r="G11" s="17"/>
      <c r="H11" s="17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18" ht="12.75">
      <c r="A12" s="14"/>
      <c r="B12" s="15"/>
      <c r="C12" s="15"/>
      <c r="D12" s="15"/>
      <c r="E12" s="15"/>
      <c r="F12" s="15"/>
      <c r="G12" s="15"/>
      <c r="H12" s="15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18" ht="12.75">
      <c r="A13" s="15"/>
      <c r="B13" s="15" t="s">
        <v>48</v>
      </c>
      <c r="C13" s="15"/>
      <c r="D13" s="15"/>
      <c r="E13" s="15"/>
      <c r="F13" s="15"/>
      <c r="G13" s="16">
        <f>SUM(G8:G11)</f>
        <v>1.0499999999999998</v>
      </c>
      <c r="H13" s="15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18" ht="12.75">
      <c r="A14" s="14"/>
      <c r="B14" s="15" t="s">
        <v>17</v>
      </c>
      <c r="C14" s="15"/>
      <c r="D14" s="15"/>
      <c r="E14" s="15"/>
      <c r="F14" s="15"/>
      <c r="G14" s="16">
        <f>G13*18%</f>
        <v>0.18899999999999997</v>
      </c>
      <c r="H14" s="15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18" ht="12.75">
      <c r="A15" s="17"/>
      <c r="B15" s="17" t="s">
        <v>18</v>
      </c>
      <c r="C15" s="17"/>
      <c r="D15" s="17"/>
      <c r="E15" s="17"/>
      <c r="F15" s="17"/>
      <c r="G15" s="19">
        <f>G14+G13</f>
        <v>1.2389999999999999</v>
      </c>
      <c r="H15" s="15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18" ht="13.5" thickBot="1">
      <c r="A16" s="20"/>
      <c r="B16" s="21" t="s">
        <v>55</v>
      </c>
      <c r="C16" s="21"/>
      <c r="D16" s="21"/>
      <c r="E16" s="21"/>
      <c r="F16" s="21" t="s">
        <v>87</v>
      </c>
      <c r="G16" s="22">
        <f>G15*429</f>
        <v>531.531</v>
      </c>
      <c r="H16" s="79" t="s">
        <v>56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1:18" ht="21.75" customHeight="1" thickBot="1">
      <c r="A17" s="97"/>
      <c r="B17" s="98"/>
      <c r="C17" s="99"/>
      <c r="D17" s="100"/>
      <c r="E17" s="100"/>
      <c r="F17" s="101"/>
      <c r="G17" s="101"/>
      <c r="H17" s="100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1:18" ht="22.5" customHeight="1" thickBot="1">
      <c r="A18" s="102"/>
      <c r="B18" s="21" t="s">
        <v>55</v>
      </c>
      <c r="C18" s="102"/>
      <c r="D18" s="102"/>
      <c r="E18" s="102"/>
      <c r="F18" s="78" t="s">
        <v>95</v>
      </c>
      <c r="G18" s="78">
        <f>G16*13</f>
        <v>6909.902999999999</v>
      </c>
      <c r="H18" s="102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1:18" ht="12.75">
      <c r="A19" s="9"/>
      <c r="B19" s="9"/>
      <c r="C19" s="9"/>
      <c r="D19" s="9"/>
      <c r="E19" s="9"/>
      <c r="F19" s="9"/>
      <c r="G19" s="10"/>
      <c r="H19" s="9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1:18" ht="25.5" customHeight="1">
      <c r="A20" s="9"/>
      <c r="B20" s="122"/>
      <c r="C20" s="122"/>
      <c r="D20" s="122"/>
      <c r="E20" s="105"/>
      <c r="F20" s="105"/>
      <c r="G20" s="106"/>
      <c r="H20" s="9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1:18" ht="12.75">
      <c r="A21" s="85"/>
      <c r="B21" s="85"/>
      <c r="C21" s="85"/>
      <c r="D21" s="85"/>
      <c r="E21" s="85"/>
      <c r="F21" s="85"/>
      <c r="G21" s="85"/>
      <c r="H21" s="9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1:18" ht="12.75">
      <c r="A22" s="85"/>
      <c r="B22" s="85"/>
      <c r="C22" s="85"/>
      <c r="D22" s="85"/>
      <c r="E22" s="85"/>
      <c r="F22" s="85"/>
      <c r="G22" s="103"/>
      <c r="H22" s="85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1:18" ht="12.75">
      <c r="A23" s="85"/>
      <c r="B23" s="85"/>
      <c r="C23" s="85"/>
      <c r="D23" s="85"/>
      <c r="E23" s="85"/>
      <c r="F23" s="85"/>
      <c r="G23" s="85"/>
      <c r="H23" s="85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1:18" ht="12.75">
      <c r="A24" s="9"/>
      <c r="B24" s="9"/>
      <c r="C24" s="9"/>
      <c r="D24" s="9"/>
      <c r="E24" s="9"/>
      <c r="F24" s="9"/>
      <c r="G24" s="9"/>
      <c r="H24" s="9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1:18" ht="12.75">
      <c r="A25" s="85"/>
      <c r="B25" s="85"/>
      <c r="C25" s="85"/>
      <c r="D25" s="85"/>
      <c r="E25" s="85"/>
      <c r="F25" s="85"/>
      <c r="G25" s="85"/>
      <c r="H25" s="85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1:18" ht="12.75">
      <c r="A26" s="85"/>
      <c r="B26" s="85"/>
      <c r="C26" s="85"/>
      <c r="D26" s="85"/>
      <c r="E26" s="85"/>
      <c r="F26" s="85"/>
      <c r="G26" s="85"/>
      <c r="H26" s="85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1:18" ht="12.75">
      <c r="A27" s="9"/>
      <c r="B27" s="9"/>
      <c r="C27" s="9"/>
      <c r="D27" s="9"/>
      <c r="E27" s="9"/>
      <c r="F27" s="9"/>
      <c r="G27" s="9"/>
      <c r="H27" s="9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1:18" ht="12.75">
      <c r="A28" s="85"/>
      <c r="B28" s="85"/>
      <c r="C28" s="85"/>
      <c r="D28" s="85"/>
      <c r="E28" s="85"/>
      <c r="F28" s="85"/>
      <c r="G28" s="85"/>
      <c r="H28" s="85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1:18" ht="12.75">
      <c r="A29" s="85"/>
      <c r="B29" s="85"/>
      <c r="C29" s="85"/>
      <c r="D29" s="85"/>
      <c r="E29" s="85"/>
      <c r="F29" s="85"/>
      <c r="G29" s="85"/>
      <c r="H29" s="85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ht="15">
      <c r="A30" s="11"/>
      <c r="B30" s="11"/>
      <c r="C30" s="11"/>
      <c r="D30" s="11"/>
      <c r="E30" s="11"/>
      <c r="F30" s="11"/>
      <c r="G30" s="12"/>
      <c r="H30" s="1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ht="12.75">
      <c r="A31" s="85"/>
      <c r="B31" s="85"/>
      <c r="C31" s="85"/>
      <c r="D31" s="85"/>
      <c r="E31" s="85"/>
      <c r="F31" s="85"/>
      <c r="G31" s="85"/>
      <c r="H31" s="85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ht="12.75">
      <c r="A32" s="85"/>
      <c r="B32" s="85"/>
      <c r="C32" s="85"/>
      <c r="D32" s="85"/>
      <c r="E32" s="85"/>
      <c r="F32" s="85"/>
      <c r="G32" s="85"/>
      <c r="H32" s="85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1:18" ht="12.75">
      <c r="A33" s="85"/>
      <c r="B33" s="85"/>
      <c r="C33" s="85"/>
      <c r="D33" s="85"/>
      <c r="E33" s="85"/>
      <c r="F33" s="85"/>
      <c r="G33" s="85"/>
      <c r="H33" s="85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1:18" ht="12.75">
      <c r="A34" s="85"/>
      <c r="B34" s="85"/>
      <c r="C34" s="85"/>
      <c r="D34" s="85"/>
      <c r="E34" s="85"/>
      <c r="F34" s="85"/>
      <c r="G34" s="85"/>
      <c r="H34" s="85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1:18" ht="12.75">
      <c r="A35" s="85"/>
      <c r="B35" s="85"/>
      <c r="C35" s="85"/>
      <c r="D35" s="85"/>
      <c r="E35" s="85"/>
      <c r="F35" s="85"/>
      <c r="G35" s="85"/>
      <c r="H35" s="85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1:18" ht="12.75">
      <c r="A36" s="85"/>
      <c r="B36" s="85"/>
      <c r="C36" s="85"/>
      <c r="D36" s="85"/>
      <c r="E36" s="85"/>
      <c r="F36" s="85"/>
      <c r="G36" s="85"/>
      <c r="H36" s="85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1:18" ht="12.75">
      <c r="A37" s="85"/>
      <c r="B37" s="85"/>
      <c r="C37" s="85"/>
      <c r="D37" s="85"/>
      <c r="E37" s="85"/>
      <c r="F37" s="85"/>
      <c r="G37" s="85"/>
      <c r="H37" s="85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1:18" ht="12.75">
      <c r="A38" s="85"/>
      <c r="B38" s="85"/>
      <c r="C38" s="85"/>
      <c r="D38" s="85"/>
      <c r="E38" s="85"/>
      <c r="F38" s="85"/>
      <c r="G38" s="85"/>
      <c r="H38" s="85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1:18" ht="12.75">
      <c r="A39" s="85"/>
      <c r="B39" s="85"/>
      <c r="C39" s="85"/>
      <c r="D39" s="85"/>
      <c r="E39" s="85"/>
      <c r="F39" s="85"/>
      <c r="G39" s="85"/>
      <c r="H39" s="85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1:18" ht="12.75">
      <c r="A40" s="85"/>
      <c r="B40" s="85"/>
      <c r="C40" s="85"/>
      <c r="D40" s="85"/>
      <c r="E40" s="85"/>
      <c r="F40" s="85"/>
      <c r="G40" s="85"/>
      <c r="H40" s="85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1:18" ht="12.75">
      <c r="A41" s="85"/>
      <c r="B41" s="85"/>
      <c r="C41" s="85"/>
      <c r="D41" s="85"/>
      <c r="E41" s="85"/>
      <c r="F41" s="85"/>
      <c r="G41" s="85"/>
      <c r="H41" s="85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1:18" ht="12.75">
      <c r="A42" s="85"/>
      <c r="B42" s="85"/>
      <c r="C42" s="85"/>
      <c r="D42" s="85"/>
      <c r="E42" s="85"/>
      <c r="F42" s="85"/>
      <c r="G42" s="85"/>
      <c r="H42" s="85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1:18" ht="12.75">
      <c r="A43" s="85"/>
      <c r="B43" s="85"/>
      <c r="C43" s="85"/>
      <c r="D43" s="85"/>
      <c r="E43" s="85"/>
      <c r="F43" s="85"/>
      <c r="G43" s="85"/>
      <c r="H43" s="85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1:18" ht="12.75">
      <c r="A44" s="85"/>
      <c r="B44" s="85"/>
      <c r="C44" s="85"/>
      <c r="D44" s="85"/>
      <c r="E44" s="85"/>
      <c r="F44" s="85"/>
      <c r="G44" s="85"/>
      <c r="H44" s="85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1:18" ht="12.75">
      <c r="A45" s="85"/>
      <c r="B45" s="85"/>
      <c r="C45" s="85"/>
      <c r="D45" s="85"/>
      <c r="E45" s="85"/>
      <c r="F45" s="85"/>
      <c r="G45" s="85"/>
      <c r="H45" s="85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1:18" ht="12.75">
      <c r="A46" s="85"/>
      <c r="B46" s="85"/>
      <c r="C46" s="85"/>
      <c r="D46" s="85"/>
      <c r="E46" s="85"/>
      <c r="F46" s="85"/>
      <c r="G46" s="85"/>
      <c r="H46" s="85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1:18" ht="12.75">
      <c r="A47" s="86"/>
      <c r="B47" s="86"/>
      <c r="C47" s="86"/>
      <c r="D47" s="86"/>
      <c r="E47" s="86"/>
      <c r="F47" s="86"/>
      <c r="G47" s="86"/>
      <c r="H47" s="85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1:8" ht="12.75">
      <c r="A48" s="87"/>
      <c r="B48" s="87"/>
      <c r="C48" s="87"/>
      <c r="D48" s="87"/>
      <c r="E48" s="87"/>
      <c r="F48" s="87"/>
      <c r="G48" s="87"/>
      <c r="H48" s="87"/>
    </row>
    <row r="49" spans="1:8" ht="12.75">
      <c r="A49" s="87"/>
      <c r="B49" s="87"/>
      <c r="C49" s="87"/>
      <c r="D49" s="87"/>
      <c r="E49" s="87"/>
      <c r="F49" s="87"/>
      <c r="G49" s="87"/>
      <c r="H49" s="87"/>
    </row>
    <row r="50" spans="1:8" ht="12.75">
      <c r="A50" s="87"/>
      <c r="B50" s="87"/>
      <c r="C50" s="87"/>
      <c r="D50" s="87"/>
      <c r="E50" s="87"/>
      <c r="F50" s="87"/>
      <c r="G50" s="87"/>
      <c r="H50" s="87"/>
    </row>
    <row r="51" spans="1:8" ht="12.75">
      <c r="A51" s="87"/>
      <c r="B51" s="87"/>
      <c r="C51" s="87"/>
      <c r="D51" s="87"/>
      <c r="E51" s="87"/>
      <c r="F51" s="87"/>
      <c r="G51" s="87"/>
      <c r="H51" s="87"/>
    </row>
    <row r="52" spans="1:8" ht="12.75">
      <c r="A52" s="87"/>
      <c r="B52" s="87"/>
      <c r="C52" s="87"/>
      <c r="D52" s="87"/>
      <c r="E52" s="87"/>
      <c r="F52" s="87"/>
      <c r="G52" s="87"/>
      <c r="H52" s="87"/>
    </row>
  </sheetData>
  <sheetProtection/>
  <mergeCells count="7">
    <mergeCell ref="A1:H1"/>
    <mergeCell ref="A2:H2"/>
    <mergeCell ref="B20:D20"/>
    <mergeCell ref="A4:H4"/>
    <mergeCell ref="A7:H7"/>
    <mergeCell ref="A3:B3"/>
    <mergeCell ref="F3:H3"/>
  </mergeCells>
  <printOptions/>
  <pageMargins left="0.75" right="0.75" top="1" bottom="1" header="0.5" footer="0.5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Сибнефть-Хантос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NavalichinAV</dc:creator>
  <cp:keywords/>
  <dc:description/>
  <cp:lastModifiedBy>Скороходова Людмила Сабитовна</cp:lastModifiedBy>
  <cp:lastPrinted>2012-11-23T04:36:58Z</cp:lastPrinted>
  <dcterms:created xsi:type="dcterms:W3CDTF">2012-07-30T04:34:57Z</dcterms:created>
  <dcterms:modified xsi:type="dcterms:W3CDTF">2012-11-23T04:37:13Z</dcterms:modified>
  <cp:category/>
  <cp:version/>
  <cp:contentType/>
  <cp:contentStatus/>
</cp:coreProperties>
</file>